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3"/>
  </bookViews>
  <sheets>
    <sheet name="Tabella di caricamento" sheetId="1" r:id="rId1"/>
    <sheet name="Calcolo ritardi nonel" sheetId="2" r:id="rId2"/>
    <sheet name="Resistenze elettriche" sheetId="3" r:id="rId3"/>
    <sheet name="Modello registro volate" sheetId="4" r:id="rId4"/>
  </sheets>
  <definedNames/>
  <calcPr fullCalcOnLoad="1"/>
</workbook>
</file>

<file path=xl/sharedStrings.xml><?xml version="1.0" encoding="utf-8"?>
<sst xmlns="http://schemas.openxmlformats.org/spreadsheetml/2006/main" count="203" uniqueCount="151">
  <si>
    <t>K</t>
  </si>
  <si>
    <t>Altezza del gradone</t>
  </si>
  <si>
    <t>I</t>
  </si>
  <si>
    <t>Inclinazione del foro sull’orizzontale</t>
  </si>
  <si>
    <t>°</t>
  </si>
  <si>
    <t>Ø</t>
  </si>
  <si>
    <t>Diametro del foro da mina</t>
  </si>
  <si>
    <t>mm</t>
  </si>
  <si>
    <t>H</t>
  </si>
  <si>
    <t>Lunghezza del foro da mina</t>
  </si>
  <si>
    <t>m</t>
  </si>
  <si>
    <t>V</t>
  </si>
  <si>
    <t>Spalla d’abbattimento pratica</t>
  </si>
  <si>
    <t>VA</t>
  </si>
  <si>
    <t>Spalla d’abbattimento apparente</t>
  </si>
  <si>
    <t>E/V</t>
  </si>
  <si>
    <t>Rapporto interasse/spalla abbattimento</t>
  </si>
  <si>
    <t>E</t>
  </si>
  <si>
    <t>Interasse tra i fori</t>
  </si>
  <si>
    <t>U</t>
  </si>
  <si>
    <t>Sottoperforazione</t>
  </si>
  <si>
    <t>Volume d’influenza del foro</t>
  </si>
  <si>
    <t>Ep</t>
  </si>
  <si>
    <t>Lunghezza media della cartuccia</t>
  </si>
  <si>
    <t>Diametro medio della cartuccia</t>
  </si>
  <si>
    <t>Peso medio della cartuccia</t>
  </si>
  <si>
    <t>Kg</t>
  </si>
  <si>
    <t>Numero cartucce per cartone</t>
  </si>
  <si>
    <t>N</t>
  </si>
  <si>
    <t>Energia specifica d’esplosione</t>
  </si>
  <si>
    <t>MJ/kg</t>
  </si>
  <si>
    <t>Disaccoppiamento cartuccia-foro</t>
  </si>
  <si>
    <t>Ec</t>
  </si>
  <si>
    <t>E np</t>
  </si>
  <si>
    <t>E nc</t>
  </si>
  <si>
    <t>Hc</t>
  </si>
  <si>
    <t>Lunghezza carica in colonna</t>
  </si>
  <si>
    <t>Hp</t>
  </si>
  <si>
    <t>Lunghezza carica al piede</t>
  </si>
  <si>
    <t>H tot</t>
  </si>
  <si>
    <t>Lunghezza totale carica</t>
  </si>
  <si>
    <t>Borr.</t>
  </si>
  <si>
    <t>Borraggio di chiusura</t>
  </si>
  <si>
    <t>QE</t>
  </si>
  <si>
    <t>Quantità di esplosivo in foro (totale)</t>
  </si>
  <si>
    <t>Qist</t>
  </si>
  <si>
    <t>Kg/ritardo</t>
  </si>
  <si>
    <t>Numero di fori</t>
  </si>
  <si>
    <t>Numero cartucce totali</t>
  </si>
  <si>
    <t>Quantità totale esplosivo usata</t>
  </si>
  <si>
    <t>Numero cartoni da acquistare</t>
  </si>
  <si>
    <t>Q acq.</t>
  </si>
  <si>
    <t>Quantità acquistata</t>
  </si>
  <si>
    <t>Avanzo</t>
  </si>
  <si>
    <t>Numero cartucce avanzo</t>
  </si>
  <si>
    <t>Peso singolo cartone</t>
  </si>
  <si>
    <t>Tipo esplosivo ial piede</t>
  </si>
  <si>
    <t>CARATTERISTICHE ESPLOSIVO AL PIEDE</t>
  </si>
  <si>
    <t>Tipo esplosivo in colonna</t>
  </si>
  <si>
    <t>CARATTERISTICHE ESPLOSIVO IN COLONNA</t>
  </si>
  <si>
    <t>Numero totale di cartucce in colonna</t>
  </si>
  <si>
    <t>Numero totale di cartucce al piede</t>
  </si>
  <si>
    <t>MAX numero fori con stesso ritardo</t>
  </si>
  <si>
    <t>MAX quantità di esplosivo per ritardo</t>
  </si>
  <si>
    <t>Q uso tot</t>
  </si>
  <si>
    <t>Influenza della volata</t>
  </si>
  <si>
    <t>mc</t>
  </si>
  <si>
    <t>Borr. Inter.</t>
  </si>
  <si>
    <t>Borraggio interm. di spaziatura</t>
  </si>
  <si>
    <t>Kg/mc</t>
  </si>
  <si>
    <t>Rapporto esplosivo/abbattuto</t>
  </si>
  <si>
    <t>FILA 8</t>
  </si>
  <si>
    <t>Conn. Sup.</t>
  </si>
  <si>
    <t>FILA 7</t>
  </si>
  <si>
    <t>FILA 6</t>
  </si>
  <si>
    <t>FILA 5</t>
  </si>
  <si>
    <t>FILA 4</t>
  </si>
  <si>
    <t>Ritardi duodet</t>
  </si>
  <si>
    <t>FILA 3</t>
  </si>
  <si>
    <t>FILA 2</t>
  </si>
  <si>
    <t>FILA 1</t>
  </si>
  <si>
    <t>FRONTE di ABBATTIMENTO</t>
  </si>
  <si>
    <t>Connessione in serie dei detonatori di ogni singola fila e connessione delle file con connettori di superficie</t>
  </si>
  <si>
    <t>Resistenza RAME</t>
  </si>
  <si>
    <t>Resistenza FERRO</t>
  </si>
  <si>
    <t>Ohm x 1 m</t>
  </si>
  <si>
    <t>Ohm x 100 m</t>
  </si>
  <si>
    <t>Diamentro</t>
  </si>
  <si>
    <t>Sezione</t>
  </si>
  <si>
    <t>Cava di</t>
  </si>
  <si>
    <t>(materiale)</t>
  </si>
  <si>
    <t>di</t>
  </si>
  <si>
    <t>(località)</t>
  </si>
  <si>
    <t>in Comune di</t>
  </si>
  <si>
    <t>……….</t>
  </si>
  <si>
    <t>DESCRIZIONE VOLATA</t>
  </si>
  <si>
    <t>DATA</t>
  </si>
  <si>
    <t>ORA</t>
  </si>
  <si>
    <t>TIP0LOGIA DI VOLATA (COME DA O.S.I.E.)</t>
  </si>
  <si>
    <t>FOCHINO</t>
  </si>
  <si>
    <t>AIUTO FOCHINO</t>
  </si>
  <si>
    <t>TIPO DI ESPLOSIVO UTILIZZATO</t>
  </si>
  <si>
    <t>TIPO n° 1</t>
  </si>
  <si>
    <t>TIPO n° 2</t>
  </si>
  <si>
    <t>ESPLOSIVO AL PIEDE - TIPO n°:</t>
  </si>
  <si>
    <t>ESPLOSIVO IN COLONNA - TIPO n°:</t>
  </si>
  <si>
    <t>KG ESPLOSIVO TIPO n° 1 ACQUISTATI</t>
  </si>
  <si>
    <t>KG ESPLOSIVO TIPO n° 2 ACQUISTATI</t>
  </si>
  <si>
    <t>KG ESPLOSIVO TIPO n° 1 UTILIZZATI</t>
  </si>
  <si>
    <t>KG ESPLOSIVO TIPO n° 2 UTILIZZATI</t>
  </si>
  <si>
    <t>KG ESPLOSIVO TIPO n° 1 RESTIT./DISTRUTTI</t>
  </si>
  <si>
    <t>KG ESPLOSIVO TIPO n° 2 RESTIT./DISTRUTTI</t>
  </si>
  <si>
    <t>TIPO DI DETONATORI UTILIZZATI</t>
  </si>
  <si>
    <t>N° DETONATORI TIPO n° 1 ACQUISTATI</t>
  </si>
  <si>
    <t>N° DETONATORI TIPO n° 2 ACQUISTATI</t>
  </si>
  <si>
    <t>N° DETONATORI TIPO n° 1 UTILIZZATI</t>
  </si>
  <si>
    <t>N° DETONATORI TIPO n° 2 UTILIZZATI</t>
  </si>
  <si>
    <t>N° DETONATORI TIPO n° 1 RESTIT./DISTRUTTI</t>
  </si>
  <si>
    <t>N° DETONATORI TIPO n° 2 RESTIT./DISTRUTTI</t>
  </si>
  <si>
    <t>TIPO DI MICCIA UTILIZZATA</t>
  </si>
  <si>
    <t>ML MICCIA TIPO n° 1 ACQUISTATI</t>
  </si>
  <si>
    <t>ML MICCIA TIPO n° 2 ACQUISTATI</t>
  </si>
  <si>
    <t>ML MICCIA TIPO n° 1 UTILIZZATI</t>
  </si>
  <si>
    <t>ML MICCIA TIPO n° 2 UTILIZZATI</t>
  </si>
  <si>
    <t>ML MICCIA TIPO n° 1 RESTIT./DISTRUTTI</t>
  </si>
  <si>
    <t>ML MICCIA TIPO n° 2 RESTIT./DISTRUTTI</t>
  </si>
  <si>
    <t>PARAMETRI GENERALI</t>
  </si>
  <si>
    <t>N° FORI:</t>
  </si>
  <si>
    <t>DIAMETRO FORI:</t>
  </si>
  <si>
    <t>PROFONDITA' FORI (ml):</t>
  </si>
  <si>
    <t>BORRAGGIO (ml):</t>
  </si>
  <si>
    <t>CARICA ISTANTANEA MASSIMA CARICATA (kg):</t>
  </si>
  <si>
    <t>MC ABBATTUTI:</t>
  </si>
  <si>
    <t>ESITO:</t>
  </si>
  <si>
    <t>EVENTUALI PRESCRIZIONI DEL DIRETTORE RESPONSABILE</t>
  </si>
  <si>
    <t>IL FOCHINO:</t>
  </si>
  <si>
    <t>IL SORVEGLIANTE:</t>
  </si>
  <si>
    <t>Connessione in serie dei detonatori</t>
  </si>
  <si>
    <t>XXXXXX</t>
  </si>
  <si>
    <t>Cima foro</t>
  </si>
  <si>
    <t>Fondo foro</t>
  </si>
  <si>
    <t>Numero foto</t>
  </si>
  <si>
    <t>DETONANTE</t>
  </si>
  <si>
    <t>A LENTA COMBUSTIONE</t>
  </si>
  <si>
    <t>Prova su 1 metro</t>
  </si>
  <si>
    <t>Secondi</t>
  </si>
  <si>
    <r>
      <t xml:space="preserve">TABELLA DI CARICAMENTO DEL FORO – SCHEMA TIPO </t>
    </r>
    <r>
      <rPr>
        <sz val="14"/>
        <color indexed="10"/>
        <rFont val="Arial"/>
        <family val="2"/>
      </rPr>
      <t>1</t>
    </r>
  </si>
  <si>
    <t>mmq</t>
  </si>
  <si>
    <t>NB. SI SCRIVE SOLO SUL GIALLO</t>
  </si>
  <si>
    <t>NB. SI SCRIVE SOLO SUI RIQUADRI GIALLI E VERDI</t>
  </si>
  <si>
    <t>OSSERVAZIONI E VARIE (perforazione /abbattimento)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</si>
</sst>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  <numFmt numFmtId="174" formatCode="#,##0.0000"/>
  </numFmts>
  <fonts count="61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0"/>
    </font>
    <font>
      <sz val="11"/>
      <color indexed="10"/>
      <name val="Verdana"/>
      <family val="0"/>
    </font>
    <font>
      <b/>
      <sz val="12"/>
      <name val="Arial"/>
      <family val="0"/>
    </font>
    <font>
      <b/>
      <sz val="12"/>
      <name val="Verdana"/>
      <family val="0"/>
    </font>
    <font>
      <sz val="10"/>
      <name val="Arial Narrow"/>
      <family val="0"/>
    </font>
    <font>
      <b/>
      <sz val="10"/>
      <name val="Arial"/>
      <family val="0"/>
    </font>
    <font>
      <b/>
      <sz val="10"/>
      <name val="Verdana"/>
      <family val="0"/>
    </font>
    <font>
      <b/>
      <sz val="10"/>
      <name val="Times New Roman"/>
      <family val="1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indexed="53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textRotation="180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1" xfId="0" applyFont="1" applyBorder="1" applyAlignment="1">
      <alignment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" fillId="35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172" fontId="0" fillId="0" borderId="25" xfId="0" applyNumberFormat="1" applyFont="1" applyBorder="1" applyAlignment="1">
      <alignment horizontal="center" vertical="center" wrapText="1"/>
    </xf>
    <xf numFmtId="1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12" fillId="36" borderId="43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74" fontId="21" fillId="0" borderId="13" xfId="0" applyNumberFormat="1" applyFont="1" applyBorder="1" applyAlignment="1">
      <alignment horizontal="center"/>
    </xf>
    <xf numFmtId="174" fontId="2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0" fillId="35" borderId="47" xfId="0" applyFont="1" applyFill="1" applyBorder="1" applyAlignment="1" applyProtection="1">
      <alignment horizontal="center" vertical="center" wrapText="1"/>
      <protection locked="0"/>
    </xf>
    <xf numFmtId="0" fontId="0" fillId="35" borderId="48" xfId="0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35" borderId="14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 wrapText="1"/>
    </xf>
    <xf numFmtId="172" fontId="12" fillId="0" borderId="19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180" wrapText="1"/>
    </xf>
    <xf numFmtId="0" fontId="3" fillId="0" borderId="62" xfId="0" applyFont="1" applyBorder="1" applyAlignment="1">
      <alignment horizontal="center" vertical="center" textRotation="180" wrapText="1"/>
    </xf>
    <xf numFmtId="0" fontId="3" fillId="0" borderId="63" xfId="0" applyFont="1" applyBorder="1" applyAlignment="1">
      <alignment horizontal="center" vertical="center" textRotation="180" wrapText="1"/>
    </xf>
    <xf numFmtId="0" fontId="1" fillId="35" borderId="47" xfId="0" applyFont="1" applyFill="1" applyBorder="1" applyAlignment="1" applyProtection="1">
      <alignment horizontal="center" vertical="center" wrapText="1"/>
      <protection locked="0"/>
    </xf>
    <xf numFmtId="0" fontId="1" fillId="35" borderId="48" xfId="0" applyFont="1" applyFill="1" applyBorder="1" applyAlignment="1" applyProtection="1">
      <alignment horizontal="center" vertical="center" wrapText="1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locked="0"/>
    </xf>
    <xf numFmtId="0" fontId="0" fillId="35" borderId="22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 textRotation="180" wrapText="1"/>
    </xf>
    <xf numFmtId="0" fontId="4" fillId="0" borderId="62" xfId="0" applyFont="1" applyBorder="1" applyAlignment="1">
      <alignment horizontal="center" vertical="center" textRotation="180" wrapText="1"/>
    </xf>
    <xf numFmtId="0" fontId="4" fillId="0" borderId="63" xfId="0" applyFont="1" applyBorder="1" applyAlignment="1">
      <alignment horizontal="center" vertical="center" textRotation="180" wrapText="1"/>
    </xf>
    <xf numFmtId="0" fontId="2" fillId="35" borderId="56" xfId="0" applyFont="1" applyFill="1" applyBorder="1" applyAlignment="1" applyProtection="1">
      <alignment horizontal="center" vertical="center" wrapText="1"/>
      <protection locked="0"/>
    </xf>
    <xf numFmtId="0" fontId="2" fillId="35" borderId="57" xfId="0" applyFont="1" applyFill="1" applyBorder="1" applyAlignment="1" applyProtection="1">
      <alignment horizontal="center" vertical="center" wrapText="1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66" xfId="0" applyFont="1" applyBorder="1" applyAlignment="1">
      <alignment horizontal="center" vertical="top"/>
    </xf>
    <xf numFmtId="0" fontId="13" fillId="0" borderId="67" xfId="0" applyFont="1" applyBorder="1" applyAlignment="1">
      <alignment horizontal="center" vertical="top"/>
    </xf>
    <xf numFmtId="0" fontId="13" fillId="0" borderId="68" xfId="0" applyFont="1" applyBorder="1" applyAlignment="1">
      <alignment horizontal="center" vertical="top"/>
    </xf>
    <xf numFmtId="0" fontId="11" fillId="0" borderId="69" xfId="0" applyFont="1" applyBorder="1" applyAlignment="1">
      <alignment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1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1" fillId="0" borderId="14" xfId="0" applyFont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72" xfId="0" applyFill="1" applyBorder="1" applyAlignment="1">
      <alignment/>
    </xf>
    <xf numFmtId="0" fontId="0" fillId="0" borderId="14" xfId="0" applyBorder="1" applyAlignment="1">
      <alignment/>
    </xf>
    <xf numFmtId="0" fontId="0" fillId="0" borderId="72" xfId="0" applyBorder="1" applyAlignment="1">
      <alignment/>
    </xf>
    <xf numFmtId="0" fontId="12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1" fillId="0" borderId="75" xfId="0" applyFont="1" applyBorder="1" applyAlignment="1">
      <alignment vertical="center"/>
    </xf>
    <xf numFmtId="0" fontId="0" fillId="0" borderId="77" xfId="0" applyBorder="1" applyAlignment="1">
      <alignment/>
    </xf>
    <xf numFmtId="0" fontId="0" fillId="0" borderId="22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3">
      <selection activeCell="J17" sqref="J17"/>
    </sheetView>
  </sheetViews>
  <sheetFormatPr defaultColWidth="8.8515625" defaultRowHeight="12.75"/>
  <cols>
    <col min="1" max="1" width="11.57421875" style="1" customWidth="1"/>
    <col min="2" max="2" width="33.00390625" style="1" customWidth="1"/>
    <col min="3" max="3" width="11.57421875" style="1" bestFit="1" customWidth="1"/>
    <col min="4" max="5" width="9.7109375" style="1" bestFit="1" customWidth="1"/>
    <col min="6" max="6" width="12.8515625" style="6" customWidth="1"/>
    <col min="7" max="7" width="6.28125" style="1" customWidth="1"/>
    <col min="8" max="16384" width="8.8515625" style="1" customWidth="1"/>
  </cols>
  <sheetData>
    <row r="1" spans="1:6" ht="30" customHeight="1" thickBot="1">
      <c r="A1" s="101" t="s">
        <v>146</v>
      </c>
      <c r="B1" s="102"/>
      <c r="C1" s="102"/>
      <c r="D1" s="102"/>
      <c r="E1" s="102"/>
      <c r="F1" s="103"/>
    </row>
    <row r="2" spans="1:12" ht="12.75">
      <c r="A2" s="66" t="s">
        <v>0</v>
      </c>
      <c r="B2" s="38" t="s">
        <v>1</v>
      </c>
      <c r="C2" s="104"/>
      <c r="D2" s="105"/>
      <c r="E2" s="106"/>
      <c r="F2" s="39" t="s">
        <v>10</v>
      </c>
      <c r="I2" s="98" t="s">
        <v>148</v>
      </c>
      <c r="J2" s="99"/>
      <c r="K2" s="99"/>
      <c r="L2" s="99"/>
    </row>
    <row r="3" spans="1:8" ht="12.75">
      <c r="A3" s="67" t="s">
        <v>2</v>
      </c>
      <c r="B3" s="40" t="s">
        <v>3</v>
      </c>
      <c r="C3" s="41"/>
      <c r="D3" s="41"/>
      <c r="E3" s="41"/>
      <c r="F3" s="42" t="s">
        <v>4</v>
      </c>
      <c r="H3" s="6"/>
    </row>
    <row r="4" spans="1:6" ht="12.75">
      <c r="A4" s="68" t="s">
        <v>5</v>
      </c>
      <c r="B4" s="40" t="s">
        <v>6</v>
      </c>
      <c r="C4" s="41"/>
      <c r="D4" s="41"/>
      <c r="E4" s="41"/>
      <c r="F4" s="42" t="s">
        <v>7</v>
      </c>
    </row>
    <row r="5" spans="1:6" ht="12.75">
      <c r="A5" s="67" t="s">
        <v>8</v>
      </c>
      <c r="B5" s="40" t="s">
        <v>9</v>
      </c>
      <c r="C5" s="43"/>
      <c r="D5" s="43"/>
      <c r="E5" s="43"/>
      <c r="F5" s="42" t="s">
        <v>10</v>
      </c>
    </row>
    <row r="6" spans="1:6" ht="12.75">
      <c r="A6" s="67" t="s">
        <v>11</v>
      </c>
      <c r="B6" s="40" t="s">
        <v>12</v>
      </c>
      <c r="C6" s="41"/>
      <c r="D6" s="41"/>
      <c r="E6" s="41"/>
      <c r="F6" s="42" t="s">
        <v>10</v>
      </c>
    </row>
    <row r="7" spans="1:6" ht="12.75">
      <c r="A7" s="67" t="s">
        <v>13</v>
      </c>
      <c r="B7" s="40" t="s">
        <v>14</v>
      </c>
      <c r="C7" s="41"/>
      <c r="D7" s="41"/>
      <c r="E7" s="41"/>
      <c r="F7" s="42" t="s">
        <v>10</v>
      </c>
    </row>
    <row r="8" spans="1:6" ht="12.75">
      <c r="A8" s="67" t="s">
        <v>17</v>
      </c>
      <c r="B8" s="40" t="s">
        <v>18</v>
      </c>
      <c r="C8" s="41"/>
      <c r="D8" s="41"/>
      <c r="E8" s="41"/>
      <c r="F8" s="42" t="s">
        <v>10</v>
      </c>
    </row>
    <row r="9" spans="1:6" s="2" customFormat="1" ht="16.5" customHeight="1">
      <c r="A9" s="67" t="s">
        <v>15</v>
      </c>
      <c r="B9" s="40" t="s">
        <v>16</v>
      </c>
      <c r="C9" s="40">
        <f>IF(C6=0,0,C8/C6)</f>
        <v>0</v>
      </c>
      <c r="D9" s="40">
        <f>IF(D6=0,0,D8/D6)</f>
        <v>0</v>
      </c>
      <c r="E9" s="40">
        <f>IF(E6=0,0,E8/E6)</f>
        <v>0</v>
      </c>
      <c r="F9" s="42"/>
    </row>
    <row r="10" spans="1:6" ht="12.75">
      <c r="A10" s="67" t="s">
        <v>19</v>
      </c>
      <c r="B10" s="40" t="s">
        <v>20</v>
      </c>
      <c r="C10" s="41"/>
      <c r="D10" s="41"/>
      <c r="E10" s="41"/>
      <c r="F10" s="42" t="s">
        <v>10</v>
      </c>
    </row>
    <row r="11" spans="1:6" ht="13.5" thickBot="1">
      <c r="A11" s="69"/>
      <c r="B11" s="44" t="s">
        <v>21</v>
      </c>
      <c r="C11" s="45">
        <f>C6*C8*C5</f>
        <v>0</v>
      </c>
      <c r="D11" s="45">
        <f>D6*D8*D5</f>
        <v>0</v>
      </c>
      <c r="E11" s="45">
        <f>E6*E8*E5</f>
        <v>0</v>
      </c>
      <c r="F11" s="46" t="s">
        <v>66</v>
      </c>
    </row>
    <row r="12" spans="1:7" s="2" customFormat="1" ht="12.75">
      <c r="A12" s="70" t="s">
        <v>22</v>
      </c>
      <c r="B12" s="47" t="s">
        <v>56</v>
      </c>
      <c r="C12" s="182"/>
      <c r="D12" s="183"/>
      <c r="E12" s="184"/>
      <c r="F12" s="63"/>
      <c r="G12" s="165" t="s">
        <v>57</v>
      </c>
    </row>
    <row r="13" spans="1:7" s="3" customFormat="1" ht="12.75">
      <c r="A13" s="68"/>
      <c r="B13" s="48" t="s">
        <v>23</v>
      </c>
      <c r="C13" s="109"/>
      <c r="D13" s="110"/>
      <c r="E13" s="111"/>
      <c r="F13" s="49" t="s">
        <v>7</v>
      </c>
      <c r="G13" s="166"/>
    </row>
    <row r="14" spans="1:7" s="3" customFormat="1" ht="12.75">
      <c r="A14" s="68"/>
      <c r="B14" s="48" t="s">
        <v>24</v>
      </c>
      <c r="C14" s="109"/>
      <c r="D14" s="110"/>
      <c r="E14" s="111"/>
      <c r="F14" s="49" t="s">
        <v>7</v>
      </c>
      <c r="G14" s="166"/>
    </row>
    <row r="15" spans="1:7" s="3" customFormat="1" ht="12.75">
      <c r="A15" s="68"/>
      <c r="B15" s="50" t="s">
        <v>55</v>
      </c>
      <c r="C15" s="118"/>
      <c r="D15" s="119"/>
      <c r="E15" s="120"/>
      <c r="F15" s="64"/>
      <c r="G15" s="166"/>
    </row>
    <row r="16" spans="1:7" s="3" customFormat="1" ht="12.75">
      <c r="A16" s="68"/>
      <c r="B16" s="48" t="s">
        <v>27</v>
      </c>
      <c r="C16" s="176"/>
      <c r="D16" s="177"/>
      <c r="E16" s="178"/>
      <c r="F16" s="49" t="s">
        <v>28</v>
      </c>
      <c r="G16" s="166"/>
    </row>
    <row r="17" spans="1:7" s="3" customFormat="1" ht="12.75">
      <c r="A17" s="68"/>
      <c r="B17" s="48" t="s">
        <v>25</v>
      </c>
      <c r="C17" s="115">
        <f>IF(C16=0,0,C15/C16)</f>
        <v>0</v>
      </c>
      <c r="D17" s="116"/>
      <c r="E17" s="117"/>
      <c r="F17" s="49" t="s">
        <v>26</v>
      </c>
      <c r="G17" s="166"/>
    </row>
    <row r="18" spans="1:7" s="3" customFormat="1" ht="12.75">
      <c r="A18" s="68"/>
      <c r="B18" s="48" t="s">
        <v>29</v>
      </c>
      <c r="C18" s="109"/>
      <c r="D18" s="110"/>
      <c r="E18" s="111"/>
      <c r="F18" s="49" t="s">
        <v>30</v>
      </c>
      <c r="G18" s="166"/>
    </row>
    <row r="19" spans="1:7" s="2" customFormat="1" ht="13.5" thickBot="1">
      <c r="A19" s="69"/>
      <c r="B19" s="51" t="s">
        <v>31</v>
      </c>
      <c r="C19" s="179">
        <f>IF(C4=0,"",C14/C4)</f>
      </c>
      <c r="D19" s="180"/>
      <c r="E19" s="181"/>
      <c r="F19" s="46"/>
      <c r="G19" s="167"/>
    </row>
    <row r="20" spans="1:7" s="2" customFormat="1" ht="12.75">
      <c r="A20" s="71" t="s">
        <v>32</v>
      </c>
      <c r="B20" s="52" t="s">
        <v>58</v>
      </c>
      <c r="C20" s="168"/>
      <c r="D20" s="169"/>
      <c r="E20" s="170"/>
      <c r="F20" s="63"/>
      <c r="G20" s="173" t="s">
        <v>59</v>
      </c>
    </row>
    <row r="21" spans="1:7" s="2" customFormat="1" ht="12.75">
      <c r="A21" s="68"/>
      <c r="B21" s="53" t="s">
        <v>23</v>
      </c>
      <c r="C21" s="127"/>
      <c r="D21" s="128"/>
      <c r="E21" s="129"/>
      <c r="F21" s="54" t="s">
        <v>7</v>
      </c>
      <c r="G21" s="174"/>
    </row>
    <row r="22" spans="1:7" s="2" customFormat="1" ht="12.75">
      <c r="A22" s="68"/>
      <c r="B22" s="53" t="s">
        <v>24</v>
      </c>
      <c r="C22" s="127"/>
      <c r="D22" s="128"/>
      <c r="E22" s="129"/>
      <c r="F22" s="54" t="s">
        <v>7</v>
      </c>
      <c r="G22" s="174"/>
    </row>
    <row r="23" spans="1:7" s="2" customFormat="1" ht="12.75">
      <c r="A23" s="68"/>
      <c r="B23" s="53" t="s">
        <v>55</v>
      </c>
      <c r="C23" s="127"/>
      <c r="D23" s="171"/>
      <c r="E23" s="172"/>
      <c r="F23" s="54"/>
      <c r="G23" s="174"/>
    </row>
    <row r="24" spans="1:7" s="2" customFormat="1" ht="12.75">
      <c r="A24" s="68"/>
      <c r="B24" s="53" t="s">
        <v>27</v>
      </c>
      <c r="C24" s="127"/>
      <c r="D24" s="128"/>
      <c r="E24" s="129"/>
      <c r="F24" s="54"/>
      <c r="G24" s="174"/>
    </row>
    <row r="25" spans="1:7" s="2" customFormat="1" ht="12.75">
      <c r="A25" s="68"/>
      <c r="B25" s="53" t="s">
        <v>25</v>
      </c>
      <c r="C25" s="130">
        <f>IF(C24=0,0,C23/C24)</f>
        <v>0</v>
      </c>
      <c r="D25" s="131"/>
      <c r="E25" s="132"/>
      <c r="F25" s="54" t="s">
        <v>26</v>
      </c>
      <c r="G25" s="174"/>
    </row>
    <row r="26" spans="1:7" s="2" customFormat="1" ht="12.75">
      <c r="A26" s="68"/>
      <c r="B26" s="53" t="s">
        <v>29</v>
      </c>
      <c r="C26" s="127"/>
      <c r="D26" s="128"/>
      <c r="E26" s="129"/>
      <c r="F26" s="54" t="s">
        <v>30</v>
      </c>
      <c r="G26" s="174"/>
    </row>
    <row r="27" spans="1:7" s="2" customFormat="1" ht="13.5" thickBot="1">
      <c r="A27" s="69"/>
      <c r="B27" s="55" t="s">
        <v>31</v>
      </c>
      <c r="C27" s="124">
        <f>IF(C4=0,"",C22/C4)</f>
      </c>
      <c r="D27" s="125"/>
      <c r="E27" s="126"/>
      <c r="F27" s="46"/>
      <c r="G27" s="175"/>
    </row>
    <row r="28" spans="1:7" s="2" customFormat="1" ht="12.75">
      <c r="A28" s="66" t="s">
        <v>34</v>
      </c>
      <c r="B28" s="38" t="s">
        <v>61</v>
      </c>
      <c r="C28" s="56"/>
      <c r="D28" s="56"/>
      <c r="E28" s="56"/>
      <c r="F28" s="65">
        <f>C12</f>
        <v>0</v>
      </c>
      <c r="G28" s="4"/>
    </row>
    <row r="29" spans="1:6" s="2" customFormat="1" ht="12.75">
      <c r="A29" s="67" t="s">
        <v>33</v>
      </c>
      <c r="B29" s="40" t="s">
        <v>60</v>
      </c>
      <c r="C29" s="43"/>
      <c r="D29" s="43"/>
      <c r="E29" s="43"/>
      <c r="F29" s="54">
        <f>C20</f>
        <v>0</v>
      </c>
    </row>
    <row r="30" spans="1:6" ht="12.75">
      <c r="A30" s="67" t="s">
        <v>35</v>
      </c>
      <c r="B30" s="40" t="s">
        <v>36</v>
      </c>
      <c r="C30" s="40">
        <f>C29*C21/1000</f>
        <v>0</v>
      </c>
      <c r="D30" s="40">
        <f>D29*C21/1000</f>
        <v>0</v>
      </c>
      <c r="E30" s="40">
        <f>E29*C21/1000</f>
        <v>0</v>
      </c>
      <c r="F30" s="42" t="s">
        <v>10</v>
      </c>
    </row>
    <row r="31" spans="1:6" ht="12.75">
      <c r="A31" s="67" t="s">
        <v>37</v>
      </c>
      <c r="B31" s="40" t="s">
        <v>38</v>
      </c>
      <c r="C31" s="40">
        <f>C28*C13/1000</f>
        <v>0</v>
      </c>
      <c r="D31" s="40">
        <f>D28*C13/1000</f>
        <v>0</v>
      </c>
      <c r="E31" s="40">
        <f>E28*C13/1000</f>
        <v>0</v>
      </c>
      <c r="F31" s="42" t="s">
        <v>10</v>
      </c>
    </row>
    <row r="32" spans="1:6" ht="12.75">
      <c r="A32" s="67" t="s">
        <v>39</v>
      </c>
      <c r="B32" s="40" t="s">
        <v>40</v>
      </c>
      <c r="C32" s="40">
        <f>C30+C31</f>
        <v>0</v>
      </c>
      <c r="D32" s="40">
        <f>D30+D31</f>
        <v>0</v>
      </c>
      <c r="E32" s="40">
        <f>E30+E31</f>
        <v>0</v>
      </c>
      <c r="F32" s="42" t="s">
        <v>10</v>
      </c>
    </row>
    <row r="33" spans="1:6" ht="12.75">
      <c r="A33" s="72" t="s">
        <v>67</v>
      </c>
      <c r="B33" s="40" t="s">
        <v>68</v>
      </c>
      <c r="C33" s="41">
        <v>0</v>
      </c>
      <c r="D33" s="41">
        <v>0</v>
      </c>
      <c r="E33" s="41"/>
      <c r="F33" s="42" t="s">
        <v>10</v>
      </c>
    </row>
    <row r="34" spans="1:6" ht="12.75">
      <c r="A34" s="67" t="s">
        <v>41</v>
      </c>
      <c r="B34" s="40" t="s">
        <v>42</v>
      </c>
      <c r="C34" s="40">
        <f>C5-C32-C33</f>
        <v>0</v>
      </c>
      <c r="D34" s="40">
        <f>D5-D32-D33</f>
        <v>0</v>
      </c>
      <c r="E34" s="40">
        <f>E5-E32-E33</f>
        <v>0</v>
      </c>
      <c r="F34" s="42" t="s">
        <v>10</v>
      </c>
    </row>
    <row r="35" spans="1:6" ht="12.75">
      <c r="A35" s="67" t="s">
        <v>43</v>
      </c>
      <c r="B35" s="40" t="s">
        <v>44</v>
      </c>
      <c r="C35" s="57">
        <f>C28*C17+C29*C25</f>
        <v>0</v>
      </c>
      <c r="D35" s="57">
        <f>D28*C17+D29*C25</f>
        <v>0</v>
      </c>
      <c r="E35" s="57">
        <f>E28*C17+E29*C25</f>
        <v>0</v>
      </c>
      <c r="F35" s="42" t="s">
        <v>26</v>
      </c>
    </row>
    <row r="36" spans="1:6" ht="12.75">
      <c r="A36" s="67"/>
      <c r="B36" s="40" t="s">
        <v>62</v>
      </c>
      <c r="C36" s="58"/>
      <c r="D36" s="58"/>
      <c r="E36" s="58"/>
      <c r="F36" s="42"/>
    </row>
    <row r="37" spans="1:6" ht="12.75">
      <c r="A37" s="67" t="s">
        <v>45</v>
      </c>
      <c r="B37" s="40" t="s">
        <v>63</v>
      </c>
      <c r="C37" s="57">
        <f>C35*C36</f>
        <v>0</v>
      </c>
      <c r="D37" s="57">
        <f>D35*D36</f>
        <v>0</v>
      </c>
      <c r="E37" s="57">
        <f>E35*E36</f>
        <v>0</v>
      </c>
      <c r="F37" s="42" t="s">
        <v>46</v>
      </c>
    </row>
    <row r="38" spans="1:8" s="2" customFormat="1" ht="12.75">
      <c r="A38" s="68"/>
      <c r="B38" s="40" t="s">
        <v>47</v>
      </c>
      <c r="C38" s="41"/>
      <c r="D38" s="41"/>
      <c r="E38" s="41"/>
      <c r="F38" s="42"/>
      <c r="H38" s="5"/>
    </row>
    <row r="39" spans="1:8" s="2" customFormat="1" ht="15.75">
      <c r="A39" s="73"/>
      <c r="B39" s="59" t="s">
        <v>65</v>
      </c>
      <c r="C39" s="133">
        <f>C11*C38+D11*D38+E11*E38</f>
        <v>0</v>
      </c>
      <c r="D39" s="134"/>
      <c r="E39" s="135"/>
      <c r="F39" s="60" t="s">
        <v>66</v>
      </c>
      <c r="H39" s="5"/>
    </row>
    <row r="40" spans="1:8" s="2" customFormat="1" ht="12.75">
      <c r="A40" s="74"/>
      <c r="B40" s="61" t="s">
        <v>70</v>
      </c>
      <c r="C40" s="112" t="str">
        <f>IF(C39=0,"--",C43/C39)</f>
        <v>--</v>
      </c>
      <c r="D40" s="113"/>
      <c r="E40" s="114"/>
      <c r="F40" s="64" t="s">
        <v>69</v>
      </c>
      <c r="H40" s="5"/>
    </row>
    <row r="41" spans="1:6" s="2" customFormat="1" ht="12.75">
      <c r="A41" s="121"/>
      <c r="B41" s="142" t="s">
        <v>48</v>
      </c>
      <c r="C41" s="136">
        <f>C28*C38+D28*D38+E28*E38</f>
        <v>0</v>
      </c>
      <c r="D41" s="137"/>
      <c r="E41" s="138"/>
      <c r="F41" s="49">
        <f>F28</f>
        <v>0</v>
      </c>
    </row>
    <row r="42" spans="1:6" s="2" customFormat="1" ht="12.75">
      <c r="A42" s="122"/>
      <c r="B42" s="143"/>
      <c r="C42" s="139">
        <f>C29*C38+D29*D38+E29*E38</f>
        <v>0</v>
      </c>
      <c r="D42" s="140"/>
      <c r="E42" s="141"/>
      <c r="F42" s="54">
        <f>F29</f>
        <v>0</v>
      </c>
    </row>
    <row r="43" spans="1:6" ht="12.75">
      <c r="A43" s="67" t="s">
        <v>64</v>
      </c>
      <c r="B43" s="40" t="s">
        <v>49</v>
      </c>
      <c r="C43" s="150">
        <f>C41*C17+C42*C25</f>
        <v>0</v>
      </c>
      <c r="D43" s="151"/>
      <c r="E43" s="152"/>
      <c r="F43" s="42" t="s">
        <v>26</v>
      </c>
    </row>
    <row r="44" spans="1:6" ht="12.75">
      <c r="A44" s="107"/>
      <c r="B44" s="147" t="s">
        <v>50</v>
      </c>
      <c r="C44" s="162">
        <f>IF(C16=0,0,CEILING(C41/C16,1))</f>
        <v>0</v>
      </c>
      <c r="D44" s="163"/>
      <c r="E44" s="164"/>
      <c r="F44" s="49">
        <f>F41</f>
        <v>0</v>
      </c>
    </row>
    <row r="45" spans="1:6" ht="12.75">
      <c r="A45" s="108"/>
      <c r="B45" s="149"/>
      <c r="C45" s="153">
        <f>IF(C24=0,0,CEILING(C42/C24,1))</f>
        <v>0</v>
      </c>
      <c r="D45" s="154"/>
      <c r="E45" s="155"/>
      <c r="F45" s="54">
        <f>F42</f>
        <v>0</v>
      </c>
    </row>
    <row r="46" spans="1:6" ht="12.75">
      <c r="A46" s="67" t="s">
        <v>51</v>
      </c>
      <c r="B46" s="40" t="s">
        <v>52</v>
      </c>
      <c r="C46" s="156">
        <f>C44*C15+C45*C23</f>
        <v>0</v>
      </c>
      <c r="D46" s="157"/>
      <c r="E46" s="158"/>
      <c r="F46" s="42" t="s">
        <v>26</v>
      </c>
    </row>
    <row r="47" spans="1:6" ht="12.75">
      <c r="A47" s="107" t="s">
        <v>53</v>
      </c>
      <c r="B47" s="147" t="s">
        <v>54</v>
      </c>
      <c r="C47" s="159" t="str">
        <f>IF(C44=0,"--",C44*C16-C41)</f>
        <v>--</v>
      </c>
      <c r="D47" s="160"/>
      <c r="E47" s="161"/>
      <c r="F47" s="49">
        <f>F44</f>
        <v>0</v>
      </c>
    </row>
    <row r="48" spans="1:6" ht="13.5" thickBot="1">
      <c r="A48" s="123"/>
      <c r="B48" s="148"/>
      <c r="C48" s="144" t="str">
        <f>IF(C45=0,"--",C45*C24-C42)</f>
        <v>--</v>
      </c>
      <c r="D48" s="145"/>
      <c r="E48" s="146"/>
      <c r="F48" s="62">
        <f>F45</f>
        <v>0</v>
      </c>
    </row>
  </sheetData>
  <sheetProtection/>
  <mergeCells count="36">
    <mergeCell ref="G12:G19"/>
    <mergeCell ref="C20:E20"/>
    <mergeCell ref="C23:E23"/>
    <mergeCell ref="G20:G27"/>
    <mergeCell ref="C16:E16"/>
    <mergeCell ref="C18:E18"/>
    <mergeCell ref="C19:E19"/>
    <mergeCell ref="C21:E21"/>
    <mergeCell ref="C13:E13"/>
    <mergeCell ref="C12:E12"/>
    <mergeCell ref="C48:E48"/>
    <mergeCell ref="B47:B48"/>
    <mergeCell ref="B44:B45"/>
    <mergeCell ref="C43:E43"/>
    <mergeCell ref="C45:E45"/>
    <mergeCell ref="C46:E46"/>
    <mergeCell ref="C47:E47"/>
    <mergeCell ref="C44:E44"/>
    <mergeCell ref="A47:A48"/>
    <mergeCell ref="C27:E27"/>
    <mergeCell ref="C22:E22"/>
    <mergeCell ref="C25:E25"/>
    <mergeCell ref="C24:E24"/>
    <mergeCell ref="C26:E26"/>
    <mergeCell ref="C39:E39"/>
    <mergeCell ref="C41:E41"/>
    <mergeCell ref="C42:E42"/>
    <mergeCell ref="B41:B42"/>
    <mergeCell ref="A1:F1"/>
    <mergeCell ref="C2:E2"/>
    <mergeCell ref="A44:A45"/>
    <mergeCell ref="C14:E14"/>
    <mergeCell ref="C40:E40"/>
    <mergeCell ref="C17:E17"/>
    <mergeCell ref="C15:E15"/>
    <mergeCell ref="A41:A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S43" sqref="S43"/>
    </sheetView>
  </sheetViews>
  <sheetFormatPr defaultColWidth="9.140625" defaultRowHeight="12.75"/>
  <cols>
    <col min="1" max="9" width="9.140625" style="24" customWidth="1"/>
    <col min="10" max="10" width="10.28125" style="24" bestFit="1" customWidth="1"/>
    <col min="11" max="11" width="9.140625" style="24" customWidth="1"/>
    <col min="12" max="12" width="11.00390625" style="24" bestFit="1" customWidth="1"/>
    <col min="13" max="16384" width="9.140625" style="24" customWidth="1"/>
  </cols>
  <sheetData>
    <row r="1" spans="1:16" ht="12.75">
      <c r="A1" s="25" t="s">
        <v>82</v>
      </c>
      <c r="B1" s="25"/>
      <c r="P1" s="75" t="s">
        <v>137</v>
      </c>
    </row>
    <row r="3" spans="9:25" ht="12.75">
      <c r="I3" s="185" t="s">
        <v>77</v>
      </c>
      <c r="J3" s="185"/>
      <c r="X3" s="185" t="s">
        <v>77</v>
      </c>
      <c r="Y3" s="185"/>
    </row>
    <row r="4" spans="1:25" ht="12.75">
      <c r="A4" s="26">
        <f>$A8+$I7</f>
        <v>119</v>
      </c>
      <c r="B4" s="26">
        <f aca="true" t="shared" si="0" ref="B4:G4">A4+$I4</f>
        <v>144</v>
      </c>
      <c r="C4" s="26">
        <f t="shared" si="0"/>
        <v>169</v>
      </c>
      <c r="D4" s="26">
        <f t="shared" si="0"/>
        <v>194</v>
      </c>
      <c r="E4" s="26">
        <f t="shared" si="0"/>
        <v>219</v>
      </c>
      <c r="F4" s="26">
        <f t="shared" si="0"/>
        <v>244</v>
      </c>
      <c r="G4" s="26">
        <f t="shared" si="0"/>
        <v>269</v>
      </c>
      <c r="I4" s="27">
        <v>25</v>
      </c>
      <c r="J4" s="27">
        <v>500</v>
      </c>
      <c r="P4" s="77">
        <f aca="true" t="shared" si="1" ref="P4:U4">Q4+$X4</f>
        <v>1200</v>
      </c>
      <c r="Q4" s="77">
        <f t="shared" si="1"/>
        <v>1175</v>
      </c>
      <c r="R4" s="77">
        <f t="shared" si="1"/>
        <v>1150</v>
      </c>
      <c r="S4" s="77">
        <f t="shared" si="1"/>
        <v>1125</v>
      </c>
      <c r="T4" s="77">
        <f t="shared" si="1"/>
        <v>1100</v>
      </c>
      <c r="U4" s="77">
        <f t="shared" si="1"/>
        <v>1075</v>
      </c>
      <c r="V4" s="77">
        <f>V8+X4</f>
        <v>1050</v>
      </c>
      <c r="X4" s="27">
        <v>25</v>
      </c>
      <c r="Y4" s="27">
        <v>500</v>
      </c>
    </row>
    <row r="5" spans="1:23" ht="12.75">
      <c r="A5" s="81">
        <v>43</v>
      </c>
      <c r="B5" s="81">
        <v>44</v>
      </c>
      <c r="C5" s="81">
        <v>45</v>
      </c>
      <c r="D5" s="81">
        <v>46</v>
      </c>
      <c r="E5" s="81">
        <v>47</v>
      </c>
      <c r="F5" s="81">
        <v>48</v>
      </c>
      <c r="G5" s="81">
        <v>49</v>
      </c>
      <c r="H5" s="79" t="s">
        <v>71</v>
      </c>
      <c r="P5" s="81">
        <v>49</v>
      </c>
      <c r="Q5" s="81">
        <v>48</v>
      </c>
      <c r="R5" s="81">
        <v>47</v>
      </c>
      <c r="S5" s="81">
        <v>46</v>
      </c>
      <c r="T5" s="81">
        <v>45</v>
      </c>
      <c r="U5" s="81">
        <v>44</v>
      </c>
      <c r="V5" s="81">
        <v>43</v>
      </c>
      <c r="W5" s="79" t="s">
        <v>71</v>
      </c>
    </row>
    <row r="6" spans="1:23" ht="12.75">
      <c r="A6" s="29">
        <f aca="true" t="shared" si="2" ref="A6:G6">$J4+A4</f>
        <v>619</v>
      </c>
      <c r="B6" s="29">
        <f t="shared" si="2"/>
        <v>644</v>
      </c>
      <c r="C6" s="29">
        <f t="shared" si="2"/>
        <v>669</v>
      </c>
      <c r="D6" s="29">
        <f t="shared" si="2"/>
        <v>694</v>
      </c>
      <c r="E6" s="29">
        <f t="shared" si="2"/>
        <v>719</v>
      </c>
      <c r="F6" s="29">
        <f t="shared" si="2"/>
        <v>744</v>
      </c>
      <c r="G6" s="29">
        <f t="shared" si="2"/>
        <v>769</v>
      </c>
      <c r="H6" s="28"/>
      <c r="P6" s="76">
        <f aca="true" t="shared" si="3" ref="P6:U6">P4+$Y4</f>
        <v>1700</v>
      </c>
      <c r="Q6" s="76">
        <f t="shared" si="3"/>
        <v>1675</v>
      </c>
      <c r="R6" s="76">
        <f t="shared" si="3"/>
        <v>1650</v>
      </c>
      <c r="S6" s="76">
        <f t="shared" si="3"/>
        <v>1625</v>
      </c>
      <c r="T6" s="76">
        <f t="shared" si="3"/>
        <v>1600</v>
      </c>
      <c r="U6" s="76">
        <f t="shared" si="3"/>
        <v>1575</v>
      </c>
      <c r="V6" s="76">
        <f>V4+$Y4</f>
        <v>1550</v>
      </c>
      <c r="W6" s="79"/>
    </row>
    <row r="7" spans="9:23" ht="12.75">
      <c r="I7" s="30">
        <v>17</v>
      </c>
      <c r="J7" s="28" t="s">
        <v>72</v>
      </c>
      <c r="W7" s="79"/>
    </row>
    <row r="8" spans="1:23" ht="12.75">
      <c r="A8" s="31">
        <f>$A12+$I11</f>
        <v>102</v>
      </c>
      <c r="B8" s="31">
        <f>A8+$I4</f>
        <v>127</v>
      </c>
      <c r="C8" s="31">
        <f>B8+$I4</f>
        <v>152</v>
      </c>
      <c r="D8" s="31">
        <f>C8+$I4</f>
        <v>177</v>
      </c>
      <c r="E8" s="31">
        <f>D8+$I4</f>
        <v>202</v>
      </c>
      <c r="F8" s="31">
        <f>E8+$I4</f>
        <v>227</v>
      </c>
      <c r="I8" s="28"/>
      <c r="Q8" s="77">
        <f>Q12+X4</f>
        <v>900</v>
      </c>
      <c r="R8" s="77">
        <f>Q8+$X4</f>
        <v>925</v>
      </c>
      <c r="S8" s="77">
        <f>R8+$X4</f>
        <v>950</v>
      </c>
      <c r="T8" s="77">
        <f>S8+$X4</f>
        <v>975</v>
      </c>
      <c r="U8" s="77">
        <f>T8+$X4</f>
        <v>1000</v>
      </c>
      <c r="V8" s="77">
        <f>U8+$X4</f>
        <v>1025</v>
      </c>
      <c r="W8" s="79"/>
    </row>
    <row r="9" spans="1:23" ht="12.75">
      <c r="A9" s="81">
        <v>37</v>
      </c>
      <c r="B9" s="81">
        <v>38</v>
      </c>
      <c r="C9" s="81">
        <v>39</v>
      </c>
      <c r="D9" s="81">
        <v>40</v>
      </c>
      <c r="E9" s="81">
        <v>41</v>
      </c>
      <c r="F9" s="81">
        <v>42</v>
      </c>
      <c r="G9" s="79" t="s">
        <v>73</v>
      </c>
      <c r="I9" s="28"/>
      <c r="Q9" s="81">
        <v>37</v>
      </c>
      <c r="R9" s="81">
        <v>38</v>
      </c>
      <c r="S9" s="81">
        <v>39</v>
      </c>
      <c r="T9" s="81">
        <v>40</v>
      </c>
      <c r="U9" s="81">
        <v>41</v>
      </c>
      <c r="V9" s="81">
        <v>42</v>
      </c>
      <c r="W9" s="79" t="s">
        <v>73</v>
      </c>
    </row>
    <row r="10" spans="1:23" ht="12.75">
      <c r="A10" s="32">
        <f aca="true" t="shared" si="4" ref="A10:F10">$J4+A8</f>
        <v>602</v>
      </c>
      <c r="B10" s="32">
        <f t="shared" si="4"/>
        <v>627</v>
      </c>
      <c r="C10" s="32">
        <f t="shared" si="4"/>
        <v>652</v>
      </c>
      <c r="D10" s="32">
        <f t="shared" si="4"/>
        <v>677</v>
      </c>
      <c r="E10" s="32">
        <f t="shared" si="4"/>
        <v>702</v>
      </c>
      <c r="F10" s="32">
        <f t="shared" si="4"/>
        <v>727</v>
      </c>
      <c r="G10" s="78"/>
      <c r="I10" s="28"/>
      <c r="Q10" s="76">
        <f aca="true" t="shared" si="5" ref="Q10:V10">Q8+$Y4</f>
        <v>1400</v>
      </c>
      <c r="R10" s="76">
        <f t="shared" si="5"/>
        <v>1425</v>
      </c>
      <c r="S10" s="76">
        <f t="shared" si="5"/>
        <v>1450</v>
      </c>
      <c r="T10" s="76">
        <f t="shared" si="5"/>
        <v>1475</v>
      </c>
      <c r="U10" s="76">
        <f t="shared" si="5"/>
        <v>1500</v>
      </c>
      <c r="V10" s="76">
        <f t="shared" si="5"/>
        <v>1525</v>
      </c>
      <c r="W10" s="79"/>
    </row>
    <row r="11" spans="7:23" ht="12.75">
      <c r="G11" s="78"/>
      <c r="I11" s="30">
        <v>17</v>
      </c>
      <c r="J11" s="28" t="s">
        <v>72</v>
      </c>
      <c r="W11" s="79"/>
    </row>
    <row r="12" spans="1:23" ht="12.75">
      <c r="A12" s="33">
        <f>$A16+$I15</f>
        <v>85</v>
      </c>
      <c r="B12" s="33">
        <f>A12+$I4</f>
        <v>110</v>
      </c>
      <c r="C12" s="33">
        <f>B12+$I4</f>
        <v>135</v>
      </c>
      <c r="D12" s="33">
        <f>C12+$I4</f>
        <v>160</v>
      </c>
      <c r="E12" s="33">
        <f>D12+$I4</f>
        <v>185</v>
      </c>
      <c r="F12" s="33">
        <f>E12+$I4</f>
        <v>210</v>
      </c>
      <c r="G12" s="78"/>
      <c r="I12" s="28"/>
      <c r="Q12" s="77">
        <f>R12+$X4</f>
        <v>875</v>
      </c>
      <c r="R12" s="77">
        <f>S12+$X4</f>
        <v>850</v>
      </c>
      <c r="S12" s="77">
        <f>T12+$X4</f>
        <v>825</v>
      </c>
      <c r="T12" s="77">
        <f>U12+$X4</f>
        <v>800</v>
      </c>
      <c r="U12" s="77">
        <f>V12+$X4</f>
        <v>775</v>
      </c>
      <c r="V12" s="77">
        <f>V16+$X4</f>
        <v>750</v>
      </c>
      <c r="W12" s="79"/>
    </row>
    <row r="13" spans="1:23" ht="12.75">
      <c r="A13" s="81">
        <v>31</v>
      </c>
      <c r="B13" s="81">
        <v>32</v>
      </c>
      <c r="C13" s="81">
        <v>33</v>
      </c>
      <c r="D13" s="81">
        <v>34</v>
      </c>
      <c r="E13" s="81">
        <v>35</v>
      </c>
      <c r="F13" s="81">
        <v>36</v>
      </c>
      <c r="G13" s="79" t="s">
        <v>74</v>
      </c>
      <c r="I13" s="28"/>
      <c r="Q13" s="81">
        <v>36</v>
      </c>
      <c r="R13" s="81">
        <v>35</v>
      </c>
      <c r="S13" s="81">
        <v>34</v>
      </c>
      <c r="T13" s="81">
        <v>33</v>
      </c>
      <c r="U13" s="81">
        <v>32</v>
      </c>
      <c r="V13" s="81">
        <v>31</v>
      </c>
      <c r="W13" s="79" t="s">
        <v>74</v>
      </c>
    </row>
    <row r="14" spans="1:23" ht="12.75">
      <c r="A14" s="32">
        <f aca="true" t="shared" si="6" ref="A14:F14">$J4+A12</f>
        <v>585</v>
      </c>
      <c r="B14" s="32">
        <f t="shared" si="6"/>
        <v>610</v>
      </c>
      <c r="C14" s="32">
        <f t="shared" si="6"/>
        <v>635</v>
      </c>
      <c r="D14" s="32">
        <f t="shared" si="6"/>
        <v>660</v>
      </c>
      <c r="E14" s="32">
        <f t="shared" si="6"/>
        <v>685</v>
      </c>
      <c r="F14" s="32">
        <f t="shared" si="6"/>
        <v>710</v>
      </c>
      <c r="G14" s="78"/>
      <c r="I14" s="28"/>
      <c r="Q14" s="76">
        <f aca="true" t="shared" si="7" ref="Q14:V14">Q12+$Y4</f>
        <v>1375</v>
      </c>
      <c r="R14" s="76">
        <f t="shared" si="7"/>
        <v>1350</v>
      </c>
      <c r="S14" s="76">
        <f t="shared" si="7"/>
        <v>1325</v>
      </c>
      <c r="T14" s="76">
        <f t="shared" si="7"/>
        <v>1300</v>
      </c>
      <c r="U14" s="76">
        <f t="shared" si="7"/>
        <v>1275</v>
      </c>
      <c r="V14" s="76">
        <f t="shared" si="7"/>
        <v>1250</v>
      </c>
      <c r="W14" s="79"/>
    </row>
    <row r="15" spans="7:23" ht="12.75">
      <c r="G15" s="78"/>
      <c r="I15" s="30">
        <v>17</v>
      </c>
      <c r="J15" s="28" t="s">
        <v>72</v>
      </c>
      <c r="W15" s="79"/>
    </row>
    <row r="16" spans="1:23" s="28" customFormat="1" ht="12.75">
      <c r="A16" s="31">
        <f>$A20+$I19</f>
        <v>68</v>
      </c>
      <c r="B16" s="31">
        <f>A16+$I4</f>
        <v>93</v>
      </c>
      <c r="C16" s="31">
        <f>B16+$I4</f>
        <v>118</v>
      </c>
      <c r="D16" s="31">
        <f>C16+$I4</f>
        <v>143</v>
      </c>
      <c r="E16" s="31">
        <f>D16+$I4</f>
        <v>168</v>
      </c>
      <c r="F16" s="31">
        <f>E16+$I4</f>
        <v>193</v>
      </c>
      <c r="G16" s="79"/>
      <c r="Q16" s="77">
        <f>Q20+$X4</f>
        <v>600</v>
      </c>
      <c r="R16" s="77">
        <f>Q16+$X4</f>
        <v>625</v>
      </c>
      <c r="S16" s="77">
        <f>R16+$X4</f>
        <v>650</v>
      </c>
      <c r="T16" s="77">
        <f>S16+$X4</f>
        <v>675</v>
      </c>
      <c r="U16" s="77">
        <f>T16+$X4</f>
        <v>700</v>
      </c>
      <c r="V16" s="77">
        <f>U16+$X4</f>
        <v>725</v>
      </c>
      <c r="W16" s="79"/>
    </row>
    <row r="17" spans="1:23" s="28" customFormat="1" ht="12.75">
      <c r="A17" s="81">
        <v>25</v>
      </c>
      <c r="B17" s="81">
        <v>26</v>
      </c>
      <c r="C17" s="81">
        <v>27</v>
      </c>
      <c r="D17" s="81">
        <v>28</v>
      </c>
      <c r="E17" s="81">
        <v>29</v>
      </c>
      <c r="F17" s="81">
        <v>30</v>
      </c>
      <c r="G17" s="79" t="s">
        <v>75</v>
      </c>
      <c r="Q17" s="81">
        <v>25</v>
      </c>
      <c r="R17" s="81">
        <v>26</v>
      </c>
      <c r="S17" s="81">
        <v>27</v>
      </c>
      <c r="T17" s="81">
        <v>28</v>
      </c>
      <c r="U17" s="81">
        <v>29</v>
      </c>
      <c r="V17" s="81">
        <v>30</v>
      </c>
      <c r="W17" s="79" t="s">
        <v>75</v>
      </c>
    </row>
    <row r="18" spans="1:23" s="28" customFormat="1" ht="12.75">
      <c r="A18" s="32">
        <f aca="true" t="shared" si="8" ref="A18:F18">$J4+A16</f>
        <v>568</v>
      </c>
      <c r="B18" s="32">
        <f t="shared" si="8"/>
        <v>593</v>
      </c>
      <c r="C18" s="32">
        <f t="shared" si="8"/>
        <v>618</v>
      </c>
      <c r="D18" s="32">
        <f t="shared" si="8"/>
        <v>643</v>
      </c>
      <c r="E18" s="32">
        <f t="shared" si="8"/>
        <v>668</v>
      </c>
      <c r="F18" s="32">
        <f t="shared" si="8"/>
        <v>693</v>
      </c>
      <c r="G18" s="79"/>
      <c r="Q18" s="76">
        <f aca="true" t="shared" si="9" ref="Q18:V18">Q16+$Y4</f>
        <v>1100</v>
      </c>
      <c r="R18" s="76">
        <f t="shared" si="9"/>
        <v>1125</v>
      </c>
      <c r="S18" s="76">
        <f t="shared" si="9"/>
        <v>1150</v>
      </c>
      <c r="T18" s="76">
        <f t="shared" si="9"/>
        <v>1175</v>
      </c>
      <c r="U18" s="76">
        <f t="shared" si="9"/>
        <v>1200</v>
      </c>
      <c r="V18" s="76">
        <f t="shared" si="9"/>
        <v>1225</v>
      </c>
      <c r="W18" s="79"/>
    </row>
    <row r="19" spans="7:23" s="28" customFormat="1" ht="12.75">
      <c r="G19" s="79"/>
      <c r="I19" s="30">
        <v>17</v>
      </c>
      <c r="J19" s="28" t="s">
        <v>72</v>
      </c>
      <c r="W19" s="79"/>
    </row>
    <row r="20" spans="1:23" s="28" customFormat="1" ht="12.75">
      <c r="A20" s="26">
        <f>$A24+$I23</f>
        <v>51</v>
      </c>
      <c r="B20" s="26">
        <f>A20+$I4</f>
        <v>76</v>
      </c>
      <c r="C20" s="26">
        <f>B20+$I4</f>
        <v>101</v>
      </c>
      <c r="D20" s="26">
        <f>C20+$I4</f>
        <v>126</v>
      </c>
      <c r="E20" s="26">
        <f>D20+$I4</f>
        <v>151</v>
      </c>
      <c r="F20" s="26">
        <f>E20+$I4</f>
        <v>176</v>
      </c>
      <c r="G20" s="79"/>
      <c r="Q20" s="77">
        <f>R20+$X4</f>
        <v>575</v>
      </c>
      <c r="R20" s="77">
        <f>S20+$X4</f>
        <v>550</v>
      </c>
      <c r="S20" s="77">
        <f>T20+$X4</f>
        <v>525</v>
      </c>
      <c r="T20" s="77">
        <f>U20+$X4</f>
        <v>500</v>
      </c>
      <c r="U20" s="77">
        <f>V20+$X4</f>
        <v>475</v>
      </c>
      <c r="V20" s="77">
        <f>V24+X4</f>
        <v>450</v>
      </c>
      <c r="W20" s="79"/>
    </row>
    <row r="21" spans="1:23" s="28" customFormat="1" ht="12.75">
      <c r="A21" s="81">
        <v>19</v>
      </c>
      <c r="B21" s="81">
        <v>20</v>
      </c>
      <c r="C21" s="81">
        <v>21</v>
      </c>
      <c r="D21" s="81">
        <v>22</v>
      </c>
      <c r="E21" s="81">
        <v>23</v>
      </c>
      <c r="F21" s="81">
        <v>24</v>
      </c>
      <c r="G21" s="79" t="s">
        <v>76</v>
      </c>
      <c r="Q21" s="81">
        <v>24</v>
      </c>
      <c r="R21" s="81">
        <v>23</v>
      </c>
      <c r="S21" s="81">
        <v>22</v>
      </c>
      <c r="T21" s="81">
        <v>21</v>
      </c>
      <c r="U21" s="81">
        <v>20</v>
      </c>
      <c r="V21" s="81">
        <v>19</v>
      </c>
      <c r="W21" s="79" t="s">
        <v>76</v>
      </c>
    </row>
    <row r="22" spans="1:23" s="28" customFormat="1" ht="12.75">
      <c r="A22" s="32">
        <f aca="true" t="shared" si="10" ref="A22:F22">$J4+A20</f>
        <v>551</v>
      </c>
      <c r="B22" s="32">
        <f t="shared" si="10"/>
        <v>576</v>
      </c>
      <c r="C22" s="32">
        <f t="shared" si="10"/>
        <v>601</v>
      </c>
      <c r="D22" s="32">
        <f t="shared" si="10"/>
        <v>626</v>
      </c>
      <c r="E22" s="32">
        <f t="shared" si="10"/>
        <v>651</v>
      </c>
      <c r="F22" s="32">
        <f t="shared" si="10"/>
        <v>676</v>
      </c>
      <c r="G22" s="79"/>
      <c r="Q22" s="76">
        <f aca="true" t="shared" si="11" ref="Q22:V22">Q20+$Y4</f>
        <v>1075</v>
      </c>
      <c r="R22" s="76">
        <f t="shared" si="11"/>
        <v>1050</v>
      </c>
      <c r="S22" s="76">
        <f t="shared" si="11"/>
        <v>1025</v>
      </c>
      <c r="T22" s="76">
        <f t="shared" si="11"/>
        <v>1000</v>
      </c>
      <c r="U22" s="76">
        <f t="shared" si="11"/>
        <v>975</v>
      </c>
      <c r="V22" s="76">
        <f t="shared" si="11"/>
        <v>950</v>
      </c>
      <c r="W22" s="79"/>
    </row>
    <row r="23" spans="7:23" s="28" customFormat="1" ht="12.75">
      <c r="G23" s="79"/>
      <c r="I23" s="30">
        <v>17</v>
      </c>
      <c r="J23" s="28" t="s">
        <v>72</v>
      </c>
      <c r="W23" s="79"/>
    </row>
    <row r="24" spans="1:23" s="28" customFormat="1" ht="12.75">
      <c r="A24" s="34">
        <f>$A28+$I27</f>
        <v>34</v>
      </c>
      <c r="B24" s="34">
        <f>A24+$I4</f>
        <v>59</v>
      </c>
      <c r="C24" s="34">
        <f>B24+$I4</f>
        <v>84</v>
      </c>
      <c r="D24" s="34">
        <f>C24+$I4</f>
        <v>109</v>
      </c>
      <c r="E24" s="34">
        <f>D24+$I4</f>
        <v>134</v>
      </c>
      <c r="F24" s="34">
        <f>E24+$I4</f>
        <v>159</v>
      </c>
      <c r="G24" s="79"/>
      <c r="Q24" s="77">
        <f>Q28+X4</f>
        <v>300</v>
      </c>
      <c r="R24" s="77">
        <f>Q24+$X4</f>
        <v>325</v>
      </c>
      <c r="S24" s="77">
        <f>R24+$X4</f>
        <v>350</v>
      </c>
      <c r="T24" s="77">
        <f>S24+$X4</f>
        <v>375</v>
      </c>
      <c r="U24" s="77">
        <f>T24+$X4</f>
        <v>400</v>
      </c>
      <c r="V24" s="77">
        <f>U24+$X4</f>
        <v>425</v>
      </c>
      <c r="W24" s="79"/>
    </row>
    <row r="25" spans="1:23" s="28" customFormat="1" ht="12.75">
      <c r="A25" s="81">
        <v>13</v>
      </c>
      <c r="B25" s="81">
        <v>14</v>
      </c>
      <c r="C25" s="81">
        <v>15</v>
      </c>
      <c r="D25" s="81">
        <v>16</v>
      </c>
      <c r="E25" s="81">
        <v>17</v>
      </c>
      <c r="F25" s="81">
        <v>18</v>
      </c>
      <c r="G25" s="79" t="s">
        <v>78</v>
      </c>
      <c r="Q25" s="81">
        <v>13</v>
      </c>
      <c r="R25" s="81">
        <v>14</v>
      </c>
      <c r="S25" s="81">
        <v>15</v>
      </c>
      <c r="T25" s="81">
        <v>16</v>
      </c>
      <c r="U25" s="81">
        <v>17</v>
      </c>
      <c r="V25" s="81">
        <v>18</v>
      </c>
      <c r="W25" s="79" t="s">
        <v>78</v>
      </c>
    </row>
    <row r="26" spans="1:23" s="28" customFormat="1" ht="12.75">
      <c r="A26" s="32">
        <f aca="true" t="shared" si="12" ref="A26:F26">$J4+A24</f>
        <v>534</v>
      </c>
      <c r="B26" s="32">
        <f t="shared" si="12"/>
        <v>559</v>
      </c>
      <c r="C26" s="32">
        <f t="shared" si="12"/>
        <v>584</v>
      </c>
      <c r="D26" s="32">
        <f t="shared" si="12"/>
        <v>609</v>
      </c>
      <c r="E26" s="32">
        <f t="shared" si="12"/>
        <v>634</v>
      </c>
      <c r="F26" s="32">
        <f t="shared" si="12"/>
        <v>659</v>
      </c>
      <c r="G26" s="79"/>
      <c r="Q26" s="76">
        <f aca="true" t="shared" si="13" ref="Q26:V26">Q24+$Y4</f>
        <v>800</v>
      </c>
      <c r="R26" s="76">
        <f t="shared" si="13"/>
        <v>825</v>
      </c>
      <c r="S26" s="76">
        <f t="shared" si="13"/>
        <v>850</v>
      </c>
      <c r="T26" s="76">
        <f t="shared" si="13"/>
        <v>875</v>
      </c>
      <c r="U26" s="76">
        <f t="shared" si="13"/>
        <v>900</v>
      </c>
      <c r="V26" s="76">
        <f t="shared" si="13"/>
        <v>925</v>
      </c>
      <c r="W26" s="79"/>
    </row>
    <row r="27" spans="7:23" s="28" customFormat="1" ht="12.75">
      <c r="G27" s="79"/>
      <c r="I27" s="30">
        <v>17</v>
      </c>
      <c r="J27" s="28" t="s">
        <v>72</v>
      </c>
      <c r="W27" s="79"/>
    </row>
    <row r="28" spans="1:23" s="28" customFormat="1" ht="12.75">
      <c r="A28" s="26">
        <f>0+$I$31</f>
        <v>17</v>
      </c>
      <c r="B28" s="26">
        <f>A28+$I4</f>
        <v>42</v>
      </c>
      <c r="C28" s="26">
        <f>B28+$I4</f>
        <v>67</v>
      </c>
      <c r="D28" s="26">
        <f>C28+$I4</f>
        <v>92</v>
      </c>
      <c r="E28" s="26">
        <f>D28+$I4</f>
        <v>117</v>
      </c>
      <c r="F28" s="26">
        <f>E28+$I4</f>
        <v>142</v>
      </c>
      <c r="G28" s="79"/>
      <c r="Q28" s="77">
        <f>R28+$X4</f>
        <v>275</v>
      </c>
      <c r="R28" s="77">
        <f>S28+$X4</f>
        <v>250</v>
      </c>
      <c r="S28" s="77">
        <f>T28+$X4</f>
        <v>225</v>
      </c>
      <c r="T28" s="77">
        <f>U28+$X4</f>
        <v>200</v>
      </c>
      <c r="U28" s="77">
        <f>V28+$X4</f>
        <v>175</v>
      </c>
      <c r="V28" s="77">
        <f>V32+X4</f>
        <v>150</v>
      </c>
      <c r="W28" s="79"/>
    </row>
    <row r="29" spans="1:23" s="28" customFormat="1" ht="12.75">
      <c r="A29" s="81">
        <v>7</v>
      </c>
      <c r="B29" s="81">
        <v>8</v>
      </c>
      <c r="C29" s="81">
        <v>9</v>
      </c>
      <c r="D29" s="81">
        <v>10</v>
      </c>
      <c r="E29" s="81">
        <v>11</v>
      </c>
      <c r="F29" s="81">
        <v>12</v>
      </c>
      <c r="G29" s="79" t="s">
        <v>79</v>
      </c>
      <c r="Q29" s="81">
        <v>12</v>
      </c>
      <c r="R29" s="81">
        <v>11</v>
      </c>
      <c r="S29" s="81">
        <v>10</v>
      </c>
      <c r="T29" s="81">
        <v>9</v>
      </c>
      <c r="U29" s="81">
        <v>8</v>
      </c>
      <c r="V29" s="81">
        <v>7</v>
      </c>
      <c r="W29" s="79" t="s">
        <v>79</v>
      </c>
    </row>
    <row r="30" spans="1:23" s="28" customFormat="1" ht="12.75">
      <c r="A30" s="32">
        <f aca="true" t="shared" si="14" ref="A30:F30">$J4+A28</f>
        <v>517</v>
      </c>
      <c r="B30" s="32">
        <f t="shared" si="14"/>
        <v>542</v>
      </c>
      <c r="C30" s="32">
        <f t="shared" si="14"/>
        <v>567</v>
      </c>
      <c r="D30" s="32">
        <f t="shared" si="14"/>
        <v>592</v>
      </c>
      <c r="E30" s="32">
        <f t="shared" si="14"/>
        <v>617</v>
      </c>
      <c r="F30" s="32">
        <f t="shared" si="14"/>
        <v>642</v>
      </c>
      <c r="G30" s="79"/>
      <c r="Q30" s="76">
        <f aca="true" t="shared" si="15" ref="Q30:V30">Q28+$Y4</f>
        <v>775</v>
      </c>
      <c r="R30" s="76">
        <f t="shared" si="15"/>
        <v>750</v>
      </c>
      <c r="S30" s="76">
        <f t="shared" si="15"/>
        <v>725</v>
      </c>
      <c r="T30" s="76">
        <f t="shared" si="15"/>
        <v>700</v>
      </c>
      <c r="U30" s="76">
        <f t="shared" si="15"/>
        <v>675</v>
      </c>
      <c r="V30" s="76">
        <f t="shared" si="15"/>
        <v>650</v>
      </c>
      <c r="W30" s="79"/>
    </row>
    <row r="31" spans="7:23" s="28" customFormat="1" ht="12.75">
      <c r="G31" s="79"/>
      <c r="I31" s="30">
        <v>17</v>
      </c>
      <c r="J31" s="28" t="s">
        <v>72</v>
      </c>
      <c r="W31" s="79"/>
    </row>
    <row r="32" spans="1:23" s="28" customFormat="1" ht="12.75">
      <c r="A32" s="26">
        <v>0</v>
      </c>
      <c r="B32" s="26">
        <f>A32+$I$4</f>
        <v>25</v>
      </c>
      <c r="C32" s="26">
        <f>B32+$I$4</f>
        <v>50</v>
      </c>
      <c r="D32" s="26">
        <f>C32+$I$4</f>
        <v>75</v>
      </c>
      <c r="E32" s="26">
        <f>D32+$I$4</f>
        <v>100</v>
      </c>
      <c r="F32" s="26">
        <f>E32+$I$4</f>
        <v>125</v>
      </c>
      <c r="G32" s="79"/>
      <c r="Q32" s="77">
        <v>0</v>
      </c>
      <c r="R32" s="77">
        <f>Q32+$X4</f>
        <v>25</v>
      </c>
      <c r="S32" s="77">
        <f>R32+$X4</f>
        <v>50</v>
      </c>
      <c r="T32" s="77">
        <f>S32+$X4</f>
        <v>75</v>
      </c>
      <c r="U32" s="77">
        <f>T32+$X4</f>
        <v>100</v>
      </c>
      <c r="V32" s="77">
        <f>U32+$X4</f>
        <v>125</v>
      </c>
      <c r="W32" s="79"/>
    </row>
    <row r="33" spans="1:23" s="28" customFormat="1" ht="12.75">
      <c r="A33" s="81">
        <v>1</v>
      </c>
      <c r="B33" s="81">
        <v>2</v>
      </c>
      <c r="C33" s="81">
        <v>3</v>
      </c>
      <c r="D33" s="81">
        <v>4</v>
      </c>
      <c r="E33" s="81">
        <v>5</v>
      </c>
      <c r="F33" s="81">
        <v>6</v>
      </c>
      <c r="G33" s="79" t="s">
        <v>80</v>
      </c>
      <c r="Q33" s="81">
        <v>1</v>
      </c>
      <c r="R33" s="81">
        <v>2</v>
      </c>
      <c r="S33" s="81">
        <v>3</v>
      </c>
      <c r="T33" s="81">
        <v>4</v>
      </c>
      <c r="U33" s="81">
        <v>5</v>
      </c>
      <c r="V33" s="81">
        <v>6</v>
      </c>
      <c r="W33" s="79" t="s">
        <v>80</v>
      </c>
    </row>
    <row r="34" spans="1:23" s="25" customFormat="1" ht="12.75">
      <c r="A34" s="32">
        <f>$J4</f>
        <v>500</v>
      </c>
      <c r="B34" s="32">
        <f>B32+$J4</f>
        <v>525</v>
      </c>
      <c r="C34" s="32">
        <f>C32+$J4</f>
        <v>550</v>
      </c>
      <c r="D34" s="32">
        <f>D32+$J4</f>
        <v>575</v>
      </c>
      <c r="E34" s="32">
        <f>E32+$J4</f>
        <v>600</v>
      </c>
      <c r="F34" s="32">
        <f>F32+$J4</f>
        <v>625</v>
      </c>
      <c r="Q34" s="32">
        <f>Y4</f>
        <v>500</v>
      </c>
      <c r="R34" s="32">
        <f>R32+$Y4</f>
        <v>525</v>
      </c>
      <c r="S34" s="32">
        <f>S32+$Y4</f>
        <v>550</v>
      </c>
      <c r="T34" s="32">
        <f>T32+$Y4</f>
        <v>575</v>
      </c>
      <c r="U34" s="32">
        <f>U32+$Y4</f>
        <v>600</v>
      </c>
      <c r="V34" s="32">
        <f>V32+$Y4</f>
        <v>625</v>
      </c>
      <c r="W34" s="80"/>
    </row>
    <row r="35" ht="13.5" thickBot="1"/>
    <row r="36" spans="1:23" ht="13.5" thickBot="1">
      <c r="A36" s="35"/>
      <c r="B36" s="35"/>
      <c r="C36" s="35"/>
      <c r="D36" s="35"/>
      <c r="E36" s="35"/>
      <c r="F36" s="35"/>
      <c r="G36" s="35"/>
      <c r="H36" s="35"/>
      <c r="K36" s="83" t="s">
        <v>138</v>
      </c>
      <c r="L36" s="84" t="s">
        <v>139</v>
      </c>
      <c r="P36" s="35"/>
      <c r="Q36" s="35"/>
      <c r="R36" s="35"/>
      <c r="S36" s="35"/>
      <c r="T36" s="35"/>
      <c r="U36" s="35"/>
      <c r="V36" s="35"/>
      <c r="W36" s="35"/>
    </row>
    <row r="37" spans="1:23" ht="14.25" thickBot="1" thickTop="1">
      <c r="A37" s="186" t="s">
        <v>81</v>
      </c>
      <c r="B37" s="186"/>
      <c r="C37" s="186"/>
      <c r="D37" s="186"/>
      <c r="E37" s="186"/>
      <c r="F37" s="186"/>
      <c r="G37" s="186"/>
      <c r="H37" s="186"/>
      <c r="K37" s="85" t="s">
        <v>138</v>
      </c>
      <c r="L37" s="86" t="s">
        <v>140</v>
      </c>
      <c r="P37" s="186" t="s">
        <v>81</v>
      </c>
      <c r="Q37" s="186"/>
      <c r="R37" s="186"/>
      <c r="S37" s="186"/>
      <c r="T37" s="186"/>
      <c r="U37" s="186"/>
      <c r="V37" s="186"/>
      <c r="W37" s="186"/>
    </row>
    <row r="38" spans="8:12" ht="13.5" thickBot="1">
      <c r="H38" s="82"/>
      <c r="I38" s="82"/>
      <c r="J38" s="82"/>
      <c r="K38" s="88" t="s">
        <v>138</v>
      </c>
      <c r="L38" s="87" t="s">
        <v>141</v>
      </c>
    </row>
    <row r="39" spans="8:10" ht="12.75">
      <c r="H39" s="82"/>
      <c r="I39" s="82"/>
      <c r="J39" s="82"/>
    </row>
    <row r="40" spans="8:10" ht="12.75">
      <c r="H40" s="82"/>
      <c r="I40" s="82"/>
      <c r="J40" s="82"/>
    </row>
    <row r="41" spans="8:10" ht="12.75">
      <c r="H41" s="82"/>
      <c r="I41" s="82"/>
      <c r="J41" s="82"/>
    </row>
    <row r="42" spans="8:10" ht="12.75">
      <c r="H42" s="82"/>
      <c r="I42" s="82"/>
      <c r="J42" s="82"/>
    </row>
    <row r="43" spans="11:15" ht="12.75">
      <c r="K43" s="98" t="s">
        <v>149</v>
      </c>
      <c r="L43" s="100"/>
      <c r="M43" s="100"/>
      <c r="N43" s="100"/>
      <c r="O43" s="100"/>
    </row>
  </sheetData>
  <sheetProtection/>
  <mergeCells count="4">
    <mergeCell ref="I3:J3"/>
    <mergeCell ref="A37:H37"/>
    <mergeCell ref="X3:Y3"/>
    <mergeCell ref="P37:W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5.140625" style="7" bestFit="1" customWidth="1"/>
    <col min="2" max="2" width="12.00390625" style="7" bestFit="1" customWidth="1"/>
    <col min="3" max="3" width="15.57421875" style="7" bestFit="1" customWidth="1"/>
    <col min="4" max="4" width="19.140625" style="7" bestFit="1" customWidth="1"/>
    <col min="5" max="5" width="9.7109375" style="7" bestFit="1" customWidth="1"/>
    <col min="6" max="6" width="19.140625" style="7" bestFit="1" customWidth="1"/>
  </cols>
  <sheetData>
    <row r="1" spans="1:6" ht="20.25">
      <c r="A1" s="92" t="s">
        <v>87</v>
      </c>
      <c r="B1" s="92" t="s">
        <v>88</v>
      </c>
      <c r="C1" s="188" t="s">
        <v>83</v>
      </c>
      <c r="D1" s="188"/>
      <c r="E1" s="187" t="s">
        <v>84</v>
      </c>
      <c r="F1" s="187"/>
    </row>
    <row r="2" spans="1:6" ht="20.25">
      <c r="A2" s="94" t="s">
        <v>7</v>
      </c>
      <c r="B2" s="94" t="s">
        <v>147</v>
      </c>
      <c r="C2" s="94" t="s">
        <v>85</v>
      </c>
      <c r="D2" s="94" t="s">
        <v>86</v>
      </c>
      <c r="E2" s="94" t="s">
        <v>85</v>
      </c>
      <c r="F2" s="94" t="s">
        <v>86</v>
      </c>
    </row>
    <row r="3" spans="1:6" ht="20.25">
      <c r="A3" s="92">
        <v>0.5</v>
      </c>
      <c r="B3" s="95">
        <f>((A3/2)^2)*3.1415926</f>
        <v>0.1963495375</v>
      </c>
      <c r="C3" s="96">
        <f>D3/100</f>
        <v>0.08900000000000001</v>
      </c>
      <c r="D3" s="93">
        <v>8.9</v>
      </c>
      <c r="E3" s="97">
        <f>F3/100</f>
        <v>0.6859999999999999</v>
      </c>
      <c r="F3" s="97">
        <v>68.6</v>
      </c>
    </row>
    <row r="4" spans="1:6" ht="20.25">
      <c r="A4" s="92">
        <v>0.6</v>
      </c>
      <c r="B4" s="95">
        <f aca="true" t="shared" si="0" ref="B4:B13">((A4/2)^2)*3.1415926</f>
        <v>0.282743334</v>
      </c>
      <c r="C4" s="96">
        <f aca="true" t="shared" si="1" ref="C4:C13">D4/100</f>
        <v>0.061</v>
      </c>
      <c r="D4" s="93">
        <v>6.1</v>
      </c>
      <c r="E4" s="97">
        <f aca="true" t="shared" si="2" ref="E4:E13">F4/100</f>
        <v>0.469</v>
      </c>
      <c r="F4" s="97">
        <v>46.9</v>
      </c>
    </row>
    <row r="5" spans="1:6" ht="20.25">
      <c r="A5" s="92">
        <v>0.7</v>
      </c>
      <c r="B5" s="95">
        <f t="shared" si="0"/>
        <v>0.38484509349999996</v>
      </c>
      <c r="C5" s="96">
        <f t="shared" si="1"/>
        <v>0.045</v>
      </c>
      <c r="D5" s="93">
        <v>4.5</v>
      </c>
      <c r="E5" s="97">
        <f t="shared" si="2"/>
        <v>0.34600000000000003</v>
      </c>
      <c r="F5" s="97">
        <v>34.6</v>
      </c>
    </row>
    <row r="6" spans="1:6" ht="20.25">
      <c r="A6" s="92">
        <v>0.8</v>
      </c>
      <c r="B6" s="95">
        <f t="shared" si="0"/>
        <v>0.5026548160000001</v>
      </c>
      <c r="C6" s="96">
        <f t="shared" si="1"/>
        <v>0.034</v>
      </c>
      <c r="D6" s="93">
        <v>3.4</v>
      </c>
      <c r="E6" s="97">
        <f t="shared" si="2"/>
        <v>0.261</v>
      </c>
      <c r="F6" s="97">
        <v>26.1</v>
      </c>
    </row>
    <row r="7" spans="1:6" ht="20.25">
      <c r="A7" s="92">
        <v>0.9</v>
      </c>
      <c r="B7" s="95">
        <f t="shared" si="0"/>
        <v>0.6361725015</v>
      </c>
      <c r="C7" s="96">
        <f t="shared" si="1"/>
        <v>0.027000000000000003</v>
      </c>
      <c r="D7" s="93">
        <v>2.7</v>
      </c>
      <c r="E7" s="97">
        <f t="shared" si="2"/>
        <v>0.207</v>
      </c>
      <c r="F7" s="97">
        <v>20.7</v>
      </c>
    </row>
    <row r="8" spans="1:6" ht="20.25">
      <c r="A8" s="92">
        <v>1</v>
      </c>
      <c r="B8" s="95">
        <f t="shared" si="0"/>
        <v>0.78539815</v>
      </c>
      <c r="C8" s="96">
        <f t="shared" si="1"/>
        <v>0.022000000000000002</v>
      </c>
      <c r="D8" s="93">
        <v>2.2</v>
      </c>
      <c r="E8" s="97">
        <f t="shared" si="2"/>
        <v>0.16899999999999998</v>
      </c>
      <c r="F8" s="97">
        <v>16.9</v>
      </c>
    </row>
    <row r="9" spans="1:6" ht="20.25">
      <c r="A9" s="92">
        <v>1.2</v>
      </c>
      <c r="B9" s="95">
        <f t="shared" si="0"/>
        <v>1.130973336</v>
      </c>
      <c r="C9" s="96">
        <f t="shared" si="1"/>
        <v>0.015</v>
      </c>
      <c r="D9" s="93">
        <v>1.5</v>
      </c>
      <c r="E9" s="97">
        <f t="shared" si="2"/>
        <v>0.115</v>
      </c>
      <c r="F9" s="97">
        <v>11.5</v>
      </c>
    </row>
    <row r="10" spans="1:6" ht="20.25">
      <c r="A10" s="92">
        <v>1.4</v>
      </c>
      <c r="B10" s="95">
        <f t="shared" si="0"/>
        <v>1.5393803739999998</v>
      </c>
      <c r="C10" s="96">
        <f t="shared" si="1"/>
        <v>0.011000000000000001</v>
      </c>
      <c r="D10" s="93">
        <v>1.1</v>
      </c>
      <c r="E10" s="97">
        <f t="shared" si="2"/>
        <v>0.084</v>
      </c>
      <c r="F10" s="97">
        <v>8.4</v>
      </c>
    </row>
    <row r="11" spans="1:6" ht="20.25">
      <c r="A11" s="92">
        <v>1.6</v>
      </c>
      <c r="B11" s="95">
        <f t="shared" si="0"/>
        <v>2.0106192640000002</v>
      </c>
      <c r="C11" s="96">
        <f t="shared" si="1"/>
        <v>0.0087</v>
      </c>
      <c r="D11" s="93">
        <v>0.87</v>
      </c>
      <c r="E11" s="97">
        <f t="shared" si="2"/>
        <v>0.066</v>
      </c>
      <c r="F11" s="97">
        <v>6.6</v>
      </c>
    </row>
    <row r="12" spans="1:6" ht="20.25">
      <c r="A12" s="92">
        <v>1.8</v>
      </c>
      <c r="B12" s="95">
        <f t="shared" si="0"/>
        <v>2.544690006</v>
      </c>
      <c r="C12" s="96">
        <f t="shared" si="1"/>
        <v>0.0068000000000000005</v>
      </c>
      <c r="D12" s="93">
        <v>0.68</v>
      </c>
      <c r="E12" s="97">
        <f t="shared" si="2"/>
        <v>0.052000000000000005</v>
      </c>
      <c r="F12" s="97">
        <v>5.2</v>
      </c>
    </row>
    <row r="13" spans="1:6" ht="20.25">
      <c r="A13" s="92">
        <v>2</v>
      </c>
      <c r="B13" s="95">
        <f t="shared" si="0"/>
        <v>3.1415926</v>
      </c>
      <c r="C13" s="96">
        <f t="shared" si="1"/>
        <v>0.0055000000000000005</v>
      </c>
      <c r="D13" s="93">
        <v>0.55</v>
      </c>
      <c r="E13" s="97">
        <f t="shared" si="2"/>
        <v>0.042</v>
      </c>
      <c r="F13" s="97">
        <v>4.2</v>
      </c>
    </row>
  </sheetData>
  <sheetProtection/>
  <mergeCells count="2">
    <mergeCell ref="E1:F1"/>
    <mergeCell ref="C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O18" sqref="O18"/>
    </sheetView>
  </sheetViews>
  <sheetFormatPr defaultColWidth="13.140625" defaultRowHeight="12.75"/>
  <cols>
    <col min="1" max="1" width="8.28125" style="11" customWidth="1"/>
    <col min="2" max="2" width="10.8515625" style="11" customWidth="1"/>
    <col min="3" max="3" width="8.28125" style="11" customWidth="1"/>
    <col min="4" max="4" width="11.421875" style="11" customWidth="1"/>
    <col min="5" max="5" width="9.421875" style="11" customWidth="1"/>
    <col min="6" max="8" width="8.28125" style="11" customWidth="1"/>
    <col min="9" max="9" width="11.00390625" style="11" customWidth="1"/>
    <col min="10" max="11" width="9.421875" style="11" customWidth="1"/>
    <col min="12" max="16384" width="13.140625" style="11" customWidth="1"/>
  </cols>
  <sheetData>
    <row r="1" spans="1:10" s="10" customFormat="1" ht="28.5" customHeight="1" thickBot="1" thickTop="1">
      <c r="A1" s="8" t="s">
        <v>89</v>
      </c>
      <c r="B1" s="234" t="s">
        <v>90</v>
      </c>
      <c r="C1" s="234"/>
      <c r="D1" s="9" t="s">
        <v>91</v>
      </c>
      <c r="E1" s="234" t="s">
        <v>92</v>
      </c>
      <c r="F1" s="234"/>
      <c r="G1" s="235" t="s">
        <v>93</v>
      </c>
      <c r="H1" s="235"/>
      <c r="I1" s="234" t="s">
        <v>94</v>
      </c>
      <c r="J1" s="236"/>
    </row>
    <row r="2" spans="1:10" ht="30" customHeight="1" thickTop="1">
      <c r="A2" s="237" t="s">
        <v>95</v>
      </c>
      <c r="B2" s="238"/>
      <c r="C2" s="238"/>
      <c r="D2" s="238"/>
      <c r="E2" s="238"/>
      <c r="F2" s="238"/>
      <c r="G2" s="238"/>
      <c r="H2" s="238"/>
      <c r="I2" s="238"/>
      <c r="J2" s="239"/>
    </row>
    <row r="3" spans="1:10" ht="19.5" customHeight="1">
      <c r="A3" s="12" t="s">
        <v>96</v>
      </c>
      <c r="B3" s="13"/>
      <c r="C3" s="13" t="s">
        <v>97</v>
      </c>
      <c r="D3" s="13"/>
      <c r="E3" s="202" t="s">
        <v>98</v>
      </c>
      <c r="F3" s="219"/>
      <c r="G3" s="219"/>
      <c r="H3" s="220"/>
      <c r="I3" s="202"/>
      <c r="J3" s="233"/>
    </row>
    <row r="4" spans="1:10" ht="19.5" customHeight="1">
      <c r="A4" s="12" t="s">
        <v>99</v>
      </c>
      <c r="B4" s="202"/>
      <c r="C4" s="219"/>
      <c r="D4" s="219"/>
      <c r="E4" s="220"/>
      <c r="F4" s="202" t="s">
        <v>100</v>
      </c>
      <c r="G4" s="220"/>
      <c r="H4" s="202"/>
      <c r="I4" s="232"/>
      <c r="J4" s="233"/>
    </row>
    <row r="5" spans="1:10" ht="4.5" customHeight="1">
      <c r="A5" s="15"/>
      <c r="B5" s="16"/>
      <c r="C5" s="16"/>
      <c r="D5" s="16"/>
      <c r="E5" s="16"/>
      <c r="F5" s="16"/>
      <c r="G5" s="16"/>
      <c r="H5" s="16"/>
      <c r="I5" s="16"/>
      <c r="J5" s="17"/>
    </row>
    <row r="6" spans="1:10" ht="19.5" customHeight="1" thickBot="1">
      <c r="A6" s="208" t="s">
        <v>101</v>
      </c>
      <c r="B6" s="209"/>
      <c r="C6" s="209"/>
      <c r="D6" s="209"/>
      <c r="E6" s="209"/>
      <c r="F6" s="209"/>
      <c r="G6" s="209"/>
      <c r="H6" s="209"/>
      <c r="I6" s="209"/>
      <c r="J6" s="210"/>
    </row>
    <row r="7" spans="1:10" ht="19.5" customHeight="1" thickTop="1">
      <c r="A7" s="90" t="s">
        <v>102</v>
      </c>
      <c r="B7" s="228"/>
      <c r="C7" s="225"/>
      <c r="D7" s="225"/>
      <c r="E7" s="226"/>
      <c r="F7" s="91" t="s">
        <v>103</v>
      </c>
      <c r="G7" s="228"/>
      <c r="H7" s="225"/>
      <c r="I7" s="225"/>
      <c r="J7" s="227"/>
    </row>
    <row r="8" spans="1:10" ht="19.5" customHeight="1">
      <c r="A8" s="229" t="s">
        <v>104</v>
      </c>
      <c r="B8" s="230"/>
      <c r="C8" s="230"/>
      <c r="D8" s="231"/>
      <c r="E8" s="14"/>
      <c r="F8" s="229" t="s">
        <v>105</v>
      </c>
      <c r="G8" s="230"/>
      <c r="H8" s="230"/>
      <c r="I8" s="231"/>
      <c r="J8" s="18"/>
    </row>
    <row r="9" spans="1:10" ht="19.5" customHeight="1">
      <c r="A9" s="199" t="s">
        <v>106</v>
      </c>
      <c r="B9" s="219"/>
      <c r="C9" s="219"/>
      <c r="D9" s="220"/>
      <c r="E9" s="14"/>
      <c r="F9" s="202" t="s">
        <v>107</v>
      </c>
      <c r="G9" s="219"/>
      <c r="H9" s="219"/>
      <c r="I9" s="220"/>
      <c r="J9" s="18"/>
    </row>
    <row r="10" spans="1:10" ht="19.5" customHeight="1">
      <c r="A10" s="199" t="s">
        <v>108</v>
      </c>
      <c r="B10" s="219"/>
      <c r="C10" s="219"/>
      <c r="D10" s="220"/>
      <c r="E10" s="14"/>
      <c r="F10" s="202" t="s">
        <v>109</v>
      </c>
      <c r="G10" s="219"/>
      <c r="H10" s="219"/>
      <c r="I10" s="220"/>
      <c r="J10" s="18"/>
    </row>
    <row r="11" spans="1:10" ht="19.5" customHeight="1">
      <c r="A11" s="199" t="s">
        <v>110</v>
      </c>
      <c r="B11" s="219"/>
      <c r="C11" s="219"/>
      <c r="D11" s="220"/>
      <c r="E11" s="14"/>
      <c r="F11" s="202" t="s">
        <v>111</v>
      </c>
      <c r="G11" s="219"/>
      <c r="H11" s="219"/>
      <c r="I11" s="220"/>
      <c r="J11" s="18"/>
    </row>
    <row r="12" spans="1:10" ht="4.5" customHeight="1">
      <c r="A12" s="15"/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9.5" customHeight="1" thickBot="1">
      <c r="A13" s="208" t="s">
        <v>112</v>
      </c>
      <c r="B13" s="209"/>
      <c r="C13" s="209"/>
      <c r="D13" s="209"/>
      <c r="E13" s="209"/>
      <c r="F13" s="209"/>
      <c r="G13" s="209"/>
      <c r="H13" s="209"/>
      <c r="I13" s="209"/>
      <c r="J13" s="210"/>
    </row>
    <row r="14" spans="1:10" ht="19.5" customHeight="1" thickTop="1">
      <c r="A14" s="90" t="s">
        <v>102</v>
      </c>
      <c r="B14" s="228"/>
      <c r="C14" s="225"/>
      <c r="D14" s="225"/>
      <c r="E14" s="226"/>
      <c r="F14" s="91" t="s">
        <v>103</v>
      </c>
      <c r="G14" s="228"/>
      <c r="H14" s="225"/>
      <c r="I14" s="225"/>
      <c r="J14" s="227"/>
    </row>
    <row r="15" spans="1:10" ht="19.5" customHeight="1">
      <c r="A15" s="199" t="s">
        <v>113</v>
      </c>
      <c r="B15" s="219"/>
      <c r="C15" s="219"/>
      <c r="D15" s="220"/>
      <c r="E15" s="14"/>
      <c r="F15" s="202" t="s">
        <v>114</v>
      </c>
      <c r="G15" s="219"/>
      <c r="H15" s="219"/>
      <c r="I15" s="220"/>
      <c r="J15" s="18"/>
    </row>
    <row r="16" spans="1:10" ht="19.5" customHeight="1">
      <c r="A16" s="199" t="s">
        <v>115</v>
      </c>
      <c r="B16" s="219"/>
      <c r="C16" s="219"/>
      <c r="D16" s="220"/>
      <c r="E16" s="14"/>
      <c r="F16" s="202" t="s">
        <v>116</v>
      </c>
      <c r="G16" s="219"/>
      <c r="H16" s="219"/>
      <c r="I16" s="220"/>
      <c r="J16" s="18"/>
    </row>
    <row r="17" spans="1:10" ht="19.5" customHeight="1">
      <c r="A17" s="199" t="s">
        <v>117</v>
      </c>
      <c r="B17" s="219"/>
      <c r="C17" s="219"/>
      <c r="D17" s="220"/>
      <c r="E17" s="14"/>
      <c r="F17" s="202" t="s">
        <v>118</v>
      </c>
      <c r="G17" s="219"/>
      <c r="H17" s="219"/>
      <c r="I17" s="220"/>
      <c r="J17" s="18"/>
    </row>
    <row r="18" spans="1:10" ht="4.5" customHeight="1">
      <c r="A18" s="15"/>
      <c r="B18" s="16"/>
      <c r="C18" s="16"/>
      <c r="D18" s="16"/>
      <c r="E18" s="16"/>
      <c r="F18" s="16"/>
      <c r="G18" s="16"/>
      <c r="H18" s="16"/>
      <c r="I18" s="16"/>
      <c r="J18" s="17"/>
    </row>
    <row r="19" spans="1:10" ht="19.5" customHeight="1" thickBot="1">
      <c r="A19" s="208" t="s">
        <v>119</v>
      </c>
      <c r="B19" s="209"/>
      <c r="C19" s="209"/>
      <c r="D19" s="209"/>
      <c r="E19" s="209"/>
      <c r="F19" s="209"/>
      <c r="G19" s="209"/>
      <c r="H19" s="209"/>
      <c r="I19" s="209"/>
      <c r="J19" s="210"/>
    </row>
    <row r="20" spans="1:10" ht="19.5" customHeight="1" thickTop="1">
      <c r="A20" s="90" t="s">
        <v>102</v>
      </c>
      <c r="B20" s="224" t="s">
        <v>142</v>
      </c>
      <c r="C20" s="225"/>
      <c r="D20" s="225"/>
      <c r="E20" s="226"/>
      <c r="F20" s="91" t="s">
        <v>103</v>
      </c>
      <c r="G20" s="224" t="s">
        <v>143</v>
      </c>
      <c r="H20" s="225"/>
      <c r="I20" s="225"/>
      <c r="J20" s="227"/>
    </row>
    <row r="21" spans="1:10" ht="19.5" customHeight="1">
      <c r="A21" s="218" t="s">
        <v>120</v>
      </c>
      <c r="B21" s="219"/>
      <c r="C21" s="219"/>
      <c r="D21" s="220"/>
      <c r="E21" s="14"/>
      <c r="F21" s="89" t="s">
        <v>144</v>
      </c>
      <c r="H21" s="221" t="s">
        <v>145</v>
      </c>
      <c r="I21" s="222"/>
      <c r="J21" s="223"/>
    </row>
    <row r="22" spans="1:10" ht="19.5" customHeight="1">
      <c r="A22" s="199" t="s">
        <v>122</v>
      </c>
      <c r="B22" s="219"/>
      <c r="C22" s="219"/>
      <c r="D22" s="220"/>
      <c r="E22" s="14"/>
      <c r="F22" s="202" t="s">
        <v>121</v>
      </c>
      <c r="G22" s="219"/>
      <c r="H22" s="219"/>
      <c r="I22" s="220"/>
      <c r="J22" s="18"/>
    </row>
    <row r="23" spans="1:10" ht="19.5" customHeight="1">
      <c r="A23" s="199" t="s">
        <v>124</v>
      </c>
      <c r="B23" s="219"/>
      <c r="C23" s="219"/>
      <c r="D23" s="220"/>
      <c r="E23" s="14"/>
      <c r="F23" s="14" t="s">
        <v>123</v>
      </c>
      <c r="G23" s="36"/>
      <c r="H23" s="36"/>
      <c r="I23" s="37"/>
      <c r="J23" s="18"/>
    </row>
    <row r="24" spans="5:10" ht="12.75">
      <c r="E24" s="14"/>
      <c r="F24" s="202" t="s">
        <v>125</v>
      </c>
      <c r="G24" s="219"/>
      <c r="H24" s="219"/>
      <c r="I24" s="220"/>
      <c r="J24" s="18"/>
    </row>
    <row r="25" spans="1:10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19.5" customHeight="1" thickBot="1">
      <c r="A26" s="208" t="s">
        <v>126</v>
      </c>
      <c r="B26" s="209"/>
      <c r="C26" s="209"/>
      <c r="D26" s="209"/>
      <c r="E26" s="209"/>
      <c r="F26" s="209"/>
      <c r="G26" s="209"/>
      <c r="H26" s="209"/>
      <c r="I26" s="209"/>
      <c r="J26" s="210"/>
    </row>
    <row r="27" spans="1:10" ht="19.5" customHeight="1" thickTop="1">
      <c r="A27" s="211" t="s">
        <v>127</v>
      </c>
      <c r="B27" s="212"/>
      <c r="C27" s="213"/>
      <c r="D27" s="214"/>
      <c r="E27" s="214"/>
      <c r="F27" s="215" t="s">
        <v>128</v>
      </c>
      <c r="G27" s="212"/>
      <c r="H27" s="213"/>
      <c r="I27" s="214"/>
      <c r="J27" s="216"/>
    </row>
    <row r="28" spans="1:10" ht="19.5" customHeight="1">
      <c r="A28" s="199" t="s">
        <v>129</v>
      </c>
      <c r="B28" s="217"/>
      <c r="C28" s="206"/>
      <c r="D28" s="200"/>
      <c r="E28" s="200"/>
      <c r="F28" s="202" t="s">
        <v>130</v>
      </c>
      <c r="G28" s="217"/>
      <c r="H28" s="206"/>
      <c r="I28" s="200"/>
      <c r="J28" s="207"/>
    </row>
    <row r="29" spans="1:10" ht="19.5" customHeight="1">
      <c r="A29" s="199" t="s">
        <v>131</v>
      </c>
      <c r="B29" s="200"/>
      <c r="C29" s="200"/>
      <c r="D29" s="200"/>
      <c r="E29" s="201"/>
      <c r="F29" s="202"/>
      <c r="G29" s="201"/>
      <c r="H29" s="203"/>
      <c r="I29" s="204"/>
      <c r="J29" s="205"/>
    </row>
    <row r="30" spans="1:10" ht="20.25" customHeight="1">
      <c r="A30" s="19" t="s">
        <v>132</v>
      </c>
      <c r="B30" s="20"/>
      <c r="C30" s="206"/>
      <c r="D30" s="200"/>
      <c r="E30" s="201"/>
      <c r="F30" s="202" t="s">
        <v>133</v>
      </c>
      <c r="G30" s="201"/>
      <c r="H30" s="206"/>
      <c r="I30" s="200"/>
      <c r="J30" s="207"/>
    </row>
    <row r="31" spans="1:10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7"/>
    </row>
    <row r="32" spans="1:10" ht="51.75" customHeight="1" thickBot="1">
      <c r="A32" s="193" t="s">
        <v>150</v>
      </c>
      <c r="B32" s="194"/>
      <c r="C32" s="194"/>
      <c r="D32" s="194"/>
      <c r="E32" s="194"/>
      <c r="F32" s="194"/>
      <c r="G32" s="194"/>
      <c r="H32" s="194"/>
      <c r="I32" s="194"/>
      <c r="J32" s="195"/>
    </row>
    <row r="33" spans="1:10" ht="4.5" customHeight="1" thickTop="1">
      <c r="A33" s="196"/>
      <c r="B33" s="197"/>
      <c r="C33" s="197"/>
      <c r="D33" s="197"/>
      <c r="E33" s="197"/>
      <c r="F33" s="197"/>
      <c r="G33" s="197"/>
      <c r="H33" s="197"/>
      <c r="I33" s="197"/>
      <c r="J33" s="198"/>
    </row>
    <row r="34" spans="1:10" ht="19.5" customHeight="1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51.75" customHeight="1" thickBot="1">
      <c r="A35" s="193" t="s">
        <v>134</v>
      </c>
      <c r="B35" s="194"/>
      <c r="C35" s="194"/>
      <c r="D35" s="194"/>
      <c r="E35" s="194"/>
      <c r="F35" s="194"/>
      <c r="G35" s="194"/>
      <c r="H35" s="194"/>
      <c r="I35" s="194"/>
      <c r="J35" s="195"/>
    </row>
    <row r="36" spans="1:10" ht="4.5" customHeight="1" thickTop="1">
      <c r="A36" s="196"/>
      <c r="B36" s="197"/>
      <c r="C36" s="197"/>
      <c r="D36" s="197"/>
      <c r="E36" s="197"/>
      <c r="F36" s="197"/>
      <c r="G36" s="197"/>
      <c r="H36" s="197"/>
      <c r="I36" s="197"/>
      <c r="J36" s="198"/>
    </row>
    <row r="37" spans="1:10" s="23" customFormat="1" ht="24" customHeight="1" thickBot="1">
      <c r="A37" s="15"/>
      <c r="B37" s="16"/>
      <c r="C37" s="16"/>
      <c r="D37" s="16"/>
      <c r="E37" s="16"/>
      <c r="F37" s="16"/>
      <c r="G37" s="16"/>
      <c r="H37" s="16"/>
      <c r="I37" s="16"/>
      <c r="J37" s="17"/>
    </row>
    <row r="38" spans="1:10" ht="14.25" thickBot="1" thickTop="1">
      <c r="A38" s="189" t="s">
        <v>135</v>
      </c>
      <c r="B38" s="190"/>
      <c r="C38" s="21"/>
      <c r="D38" s="21"/>
      <c r="E38" s="21"/>
      <c r="F38" s="191" t="s">
        <v>136</v>
      </c>
      <c r="G38" s="192"/>
      <c r="H38" s="21"/>
      <c r="I38" s="21"/>
      <c r="J38" s="22"/>
    </row>
    <row r="39" ht="13.5" thickTop="1"/>
  </sheetData>
  <sheetProtection/>
  <mergeCells count="60">
    <mergeCell ref="B1:C1"/>
    <mergeCell ref="E1:F1"/>
    <mergeCell ref="G1:H1"/>
    <mergeCell ref="I1:J1"/>
    <mergeCell ref="A2:J2"/>
    <mergeCell ref="E3:H3"/>
    <mergeCell ref="I3:J3"/>
    <mergeCell ref="B4:E4"/>
    <mergeCell ref="F4:G4"/>
    <mergeCell ref="H4:J4"/>
    <mergeCell ref="A6:J6"/>
    <mergeCell ref="B7:E7"/>
    <mergeCell ref="G7:J7"/>
    <mergeCell ref="A8:D8"/>
    <mergeCell ref="F8:I8"/>
    <mergeCell ref="A9:D9"/>
    <mergeCell ref="F9:I9"/>
    <mergeCell ref="A10:D10"/>
    <mergeCell ref="F10:I10"/>
    <mergeCell ref="A11:D11"/>
    <mergeCell ref="F11:I11"/>
    <mergeCell ref="A13:J13"/>
    <mergeCell ref="B14:E14"/>
    <mergeCell ref="G14:J14"/>
    <mergeCell ref="A15:D15"/>
    <mergeCell ref="F15:I15"/>
    <mergeCell ref="A16:D16"/>
    <mergeCell ref="F16:I16"/>
    <mergeCell ref="A17:D17"/>
    <mergeCell ref="F17:I17"/>
    <mergeCell ref="A19:J19"/>
    <mergeCell ref="B20:E20"/>
    <mergeCell ref="G20:J20"/>
    <mergeCell ref="A21:D21"/>
    <mergeCell ref="F22:I22"/>
    <mergeCell ref="A22:D22"/>
    <mergeCell ref="A23:D23"/>
    <mergeCell ref="F24:I24"/>
    <mergeCell ref="H21:J21"/>
    <mergeCell ref="A26:J26"/>
    <mergeCell ref="A27:B27"/>
    <mergeCell ref="C27:E27"/>
    <mergeCell ref="F27:G27"/>
    <mergeCell ref="H27:J27"/>
    <mergeCell ref="A28:B28"/>
    <mergeCell ref="C28:E28"/>
    <mergeCell ref="F28:G28"/>
    <mergeCell ref="H28:J28"/>
    <mergeCell ref="A29:E29"/>
    <mergeCell ref="F29:G29"/>
    <mergeCell ref="H29:J29"/>
    <mergeCell ref="C30:E30"/>
    <mergeCell ref="F30:G30"/>
    <mergeCell ref="H30:J30"/>
    <mergeCell ref="A38:B38"/>
    <mergeCell ref="F38:G38"/>
    <mergeCell ref="A32:J32"/>
    <mergeCell ref="A33:J33"/>
    <mergeCell ref="A35:J35"/>
    <mergeCell ref="A36:J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Sistema Informativo</dc:creator>
  <cp:keywords/>
  <dc:description/>
  <cp:lastModifiedBy>spadella</cp:lastModifiedBy>
  <dcterms:created xsi:type="dcterms:W3CDTF">2005-09-30T07:25:12Z</dcterms:created>
  <dcterms:modified xsi:type="dcterms:W3CDTF">2019-04-29T12:57:23Z</dcterms:modified>
  <cp:category/>
  <cp:version/>
  <cp:contentType/>
  <cp:contentStatus/>
</cp:coreProperties>
</file>